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S:\_______NEW\General Management\Payroll\Weekly Payroll\"/>
    </mc:Choice>
  </mc:AlternateContent>
  <bookViews>
    <workbookView xWindow="0" yWindow="0" windowWidth="26295" windowHeight="10740" tabRatio="790"/>
  </bookViews>
  <sheets>
    <sheet name="Payment Summary" sheetId="9" r:id="rId1"/>
    <sheet name="Company Payroll" sheetId="1" r:id="rId2"/>
    <sheet name="AEA" sheetId="5" r:id="rId3"/>
    <sheet name="AEA - 401(k)" sheetId="6" r:id="rId4"/>
    <sheet name="APTAM" sheetId="7" r:id="rId5"/>
    <sheet name="APTAM - Annuity" sheetId="8" r:id="rId6"/>
    <sheet name="AF of M" sheetId="3" r:id="rId7"/>
    <sheet name="Local One" sheetId="14" r:id="rId8"/>
    <sheet name="Local 764" sheetId="15" r:id="rId9"/>
    <sheet name="Local 306" sheetId="16" r:id="rId10"/>
    <sheet name="SDC" sheetId="11" r:id="rId11"/>
    <sheet name="USA" sheetId="12" r:id="rId12"/>
    <sheet name="Local One - Acme" sheetId="17" state="hidden" r:id="rId13"/>
    <sheet name="Weekly Fees" sheetId="10" state="hidden" r:id="rId14"/>
    <sheet name="IATSE Overtime Explanation" sheetId="2" state="hidden" r:id="rId15"/>
  </sheets>
  <definedNames>
    <definedName name="AEAPayroll">'Company Payroll'!$A$6:$W$62</definedName>
    <definedName name="CrewPayroll">'Company Payroll'!$125:$227</definedName>
    <definedName name="_xlnm.Print_Area" localSheetId="2">AEA!$A$1:$K$77</definedName>
    <definedName name="_xlnm.Print_Area" localSheetId="6">'AF of M'!$A$1:$N$63</definedName>
    <definedName name="_xlnm.Print_Area" localSheetId="4">APTAM!$A$1:$K$37</definedName>
    <definedName name="_xlnm.Print_Area" localSheetId="5">'APTAM - Annuity'!$A$1:$K$36</definedName>
    <definedName name="_xlnm.Print_Area" localSheetId="1">'Company Payroll'!$A$1:$T$267</definedName>
    <definedName name="_xlnm.Print_Area" localSheetId="14">'IATSE Overtime Explanation'!$A$1:$N$39</definedName>
    <definedName name="_xlnm.Print_Area" localSheetId="9">'Local 306'!$A$1:$K$40</definedName>
    <definedName name="_xlnm.Print_Area" localSheetId="8">'Local 764'!$A$1:$L$37</definedName>
    <definedName name="_xlnm.Print_Area" localSheetId="7">'Local One'!$A$1:$K$83</definedName>
    <definedName name="_xlnm.Print_Area" localSheetId="0">'Payment Summary'!$A$1:$J$75</definedName>
    <definedName name="_xlnm.Print_Area" localSheetId="10">SDC!$A$1:$K$29</definedName>
    <definedName name="_xlnm.Print_Area" localSheetId="11">USA!$A$1:$Q$40</definedName>
    <definedName name="_xlnm.Print_Titles" localSheetId="1">'Company Payroll'!$1:$5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22" i="12" l="1"/>
  <c r="G29" i="15"/>
  <c r="J58" i="3"/>
  <c r="L58" i="3"/>
  <c r="K58" i="3"/>
  <c r="J18" i="6"/>
  <c r="A55" i="5"/>
  <c r="A56" i="5"/>
  <c r="F26" i="5"/>
  <c r="H9" i="12"/>
  <c r="I7" i="11"/>
  <c r="I8" i="16"/>
  <c r="J8" i="15"/>
  <c r="I7" i="14"/>
  <c r="K9" i="3"/>
  <c r="K8" i="3"/>
  <c r="I7" i="8"/>
  <c r="I7" i="7"/>
  <c r="K8" i="5"/>
  <c r="E208" i="1"/>
  <c r="N78" i="1"/>
  <c r="N79" i="1"/>
  <c r="N87" i="1"/>
  <c r="N88" i="1"/>
  <c r="N89" i="1"/>
  <c r="N90" i="1"/>
  <c r="N91" i="1"/>
  <c r="N92" i="1"/>
  <c r="N93" i="1"/>
  <c r="N94" i="1"/>
  <c r="N95" i="1"/>
  <c r="N96" i="1"/>
  <c r="N97" i="1"/>
  <c r="N98" i="1"/>
  <c r="N101" i="1"/>
  <c r="N102" i="1"/>
  <c r="N103" i="1"/>
  <c r="N104" i="1"/>
  <c r="N105" i="1"/>
  <c r="N106" i="1"/>
  <c r="N107" i="1"/>
  <c r="N108" i="1"/>
  <c r="N109" i="1"/>
  <c r="N110" i="1"/>
  <c r="N118" i="1"/>
  <c r="N119" i="1"/>
  <c r="E31" i="1"/>
  <c r="A43" i="3" l="1"/>
  <c r="B43" i="3"/>
  <c r="M43" i="3"/>
  <c r="K43" i="3" s="1"/>
  <c r="F177" i="1" l="1"/>
  <c r="F109" i="1" l="1"/>
  <c r="F148" i="1"/>
  <c r="G148" i="1" s="1"/>
  <c r="R148" i="1" s="1"/>
  <c r="S148" i="1" s="1"/>
  <c r="J148" i="1"/>
  <c r="L148" i="1"/>
  <c r="N148" i="1"/>
  <c r="T109" i="1" l="1"/>
  <c r="M109" i="1"/>
  <c r="J109" i="1" l="1"/>
  <c r="F43" i="3" s="1"/>
  <c r="G109" i="1"/>
  <c r="D43" i="3" s="1"/>
  <c r="P109" i="1" l="1"/>
  <c r="F237" i="1"/>
  <c r="Q109" i="1" l="1"/>
  <c r="B65" i="14"/>
  <c r="C65" i="14"/>
  <c r="F181" i="1"/>
  <c r="G181" i="1" s="1"/>
  <c r="D65" i="14" s="1"/>
  <c r="J181" i="1"/>
  <c r="L181" i="1"/>
  <c r="N181" i="1"/>
  <c r="H43" i="3" l="1"/>
  <c r="R109" i="1"/>
  <c r="S109" i="1" s="1"/>
  <c r="E65" i="14"/>
  <c r="F65" i="14" s="1"/>
  <c r="G65" i="14" s="1"/>
  <c r="R181" i="1"/>
  <c r="S181" i="1" s="1"/>
  <c r="C43" i="3" l="1"/>
  <c r="J43" i="3"/>
  <c r="L43" i="3"/>
  <c r="H65" i="14"/>
  <c r="I65" i="14"/>
  <c r="L65" i="14" l="1"/>
  <c r="A20" i="3"/>
  <c r="B20" i="3"/>
  <c r="M20" i="3"/>
  <c r="K20" i="3" s="1"/>
  <c r="T85" i="1"/>
  <c r="M85" i="1"/>
  <c r="J85" i="1"/>
  <c r="F20" i="3" s="1"/>
  <c r="F85" i="1"/>
  <c r="G85" i="1" s="1"/>
  <c r="D20" i="3" l="1"/>
  <c r="P85" i="1"/>
  <c r="Q85" i="1" s="1"/>
  <c r="H20" i="3" s="1"/>
  <c r="E16" i="8"/>
  <c r="C16" i="8"/>
  <c r="B16" i="8"/>
  <c r="E22" i="8"/>
  <c r="C22" i="8"/>
  <c r="B22" i="8"/>
  <c r="E25" i="7"/>
  <c r="C25" i="7"/>
  <c r="B25" i="7"/>
  <c r="C17" i="7"/>
  <c r="C16" i="7"/>
  <c r="B16" i="7"/>
  <c r="D22" i="8"/>
  <c r="J67" i="1"/>
  <c r="E16" i="7" s="1"/>
  <c r="E17" i="7" s="1"/>
  <c r="F67" i="1"/>
  <c r="G67" i="1" s="1"/>
  <c r="B56" i="14"/>
  <c r="C56" i="14"/>
  <c r="F172" i="1"/>
  <c r="G172" i="1" s="1"/>
  <c r="D56" i="14" s="1"/>
  <c r="J172" i="1"/>
  <c r="L172" i="1"/>
  <c r="N172" i="1"/>
  <c r="A35" i="5"/>
  <c r="B35" i="5"/>
  <c r="C35" i="5"/>
  <c r="M26" i="1"/>
  <c r="D35" i="5"/>
  <c r="E37" i="1"/>
  <c r="P26" i="1"/>
  <c r="L20" i="3" l="1"/>
  <c r="J20" i="3"/>
  <c r="L67" i="1"/>
  <c r="M67" i="1" s="1"/>
  <c r="E56" i="14"/>
  <c r="F56" i="14" s="1"/>
  <c r="I56" i="14" s="1"/>
  <c r="E35" i="5"/>
  <c r="D16" i="7"/>
  <c r="D17" i="7" s="1"/>
  <c r="D25" i="7"/>
  <c r="R85" i="1"/>
  <c r="S85" i="1" s="1"/>
  <c r="C20" i="3"/>
  <c r="E26" i="1"/>
  <c r="G26" i="1" s="1"/>
  <c r="R172" i="1"/>
  <c r="S172" i="1" s="1"/>
  <c r="F35" i="5"/>
  <c r="K16" i="12"/>
  <c r="A54" i="3"/>
  <c r="B54" i="3"/>
  <c r="M54" i="3"/>
  <c r="K54" i="3" s="1"/>
  <c r="T120" i="1"/>
  <c r="N120" i="1"/>
  <c r="M120" i="1"/>
  <c r="J120" i="1"/>
  <c r="F54" i="3" s="1"/>
  <c r="F120" i="1"/>
  <c r="G120" i="1" s="1"/>
  <c r="D16" i="8" l="1"/>
  <c r="J26" i="1"/>
  <c r="R26" i="1" s="1"/>
  <c r="R67" i="1"/>
  <c r="S67" i="1" s="1"/>
  <c r="F16" i="8"/>
  <c r="G16" i="8" s="1"/>
  <c r="I16" i="8" s="1"/>
  <c r="F16" i="7"/>
  <c r="H56" i="14"/>
  <c r="L56" i="14" s="1"/>
  <c r="G56" i="14"/>
  <c r="P120" i="1"/>
  <c r="Q120" i="1" s="1"/>
  <c r="D54" i="3"/>
  <c r="F17" i="7" l="1"/>
  <c r="G16" i="7"/>
  <c r="T26" i="1"/>
  <c r="I18" i="9" s="1"/>
  <c r="G35" i="5"/>
  <c r="J35" i="5" s="1"/>
  <c r="S26" i="1"/>
  <c r="H35" i="5" s="1"/>
  <c r="R120" i="1"/>
  <c r="S120" i="1" s="1"/>
  <c r="H54" i="3"/>
  <c r="L54" i="3" s="1"/>
  <c r="I16" i="7" l="1"/>
  <c r="I17" i="7" s="1"/>
  <c r="H16" i="7"/>
  <c r="H17" i="7" s="1"/>
  <c r="J16" i="7"/>
  <c r="J17" i="7" s="1"/>
  <c r="G17" i="7"/>
  <c r="C54" i="3"/>
  <c r="J27" i="8"/>
  <c r="I32" i="9" s="1"/>
  <c r="F68" i="1"/>
  <c r="G68" i="1" s="1"/>
  <c r="E19" i="1" l="1"/>
  <c r="F119" i="1" l="1"/>
  <c r="B17" i="8"/>
  <c r="C17" i="8"/>
  <c r="J68" i="1"/>
  <c r="L68" i="1" s="1"/>
  <c r="R68" i="1" s="1"/>
  <c r="B17" i="7" l="1"/>
  <c r="F121" i="1" l="1"/>
  <c r="A48" i="5"/>
  <c r="B48" i="5"/>
  <c r="C48" i="5"/>
  <c r="D48" i="5"/>
  <c r="M23" i="3"/>
  <c r="K23" i="3" s="1"/>
  <c r="M39" i="1"/>
  <c r="M38" i="1"/>
  <c r="E39" i="1"/>
  <c r="G39" i="1" s="1"/>
  <c r="P39" i="1"/>
  <c r="E5" i="9"/>
  <c r="F79" i="1"/>
  <c r="F81" i="1"/>
  <c r="G81" i="1" s="1"/>
  <c r="B25" i="15"/>
  <c r="C25" i="15"/>
  <c r="F204" i="1"/>
  <c r="G204" i="1"/>
  <c r="D25" i="15" s="1"/>
  <c r="J204" i="1"/>
  <c r="L204" i="1"/>
  <c r="N204" i="1"/>
  <c r="A22" i="3"/>
  <c r="M19" i="3"/>
  <c r="K19" i="3" s="1"/>
  <c r="B19" i="3"/>
  <c r="A19" i="3"/>
  <c r="T84" i="1"/>
  <c r="M84" i="1"/>
  <c r="J84" i="1"/>
  <c r="F19" i="3" s="1"/>
  <c r="F84" i="1"/>
  <c r="G84" i="1" s="1"/>
  <c r="B35" i="14"/>
  <c r="C35" i="14"/>
  <c r="N151" i="1"/>
  <c r="L151" i="1"/>
  <c r="J151" i="1"/>
  <c r="F151" i="1"/>
  <c r="G151" i="1" s="1"/>
  <c r="B23" i="3"/>
  <c r="A23" i="3"/>
  <c r="T88" i="1"/>
  <c r="N80" i="1"/>
  <c r="M88" i="1"/>
  <c r="J88" i="1"/>
  <c r="F23" i="3" s="1"/>
  <c r="J87" i="1"/>
  <c r="F22" i="3" s="1"/>
  <c r="F88" i="1"/>
  <c r="G88" i="1" s="1"/>
  <c r="L131" i="1"/>
  <c r="F175" i="1"/>
  <c r="B59" i="14"/>
  <c r="C59" i="14"/>
  <c r="L175" i="1"/>
  <c r="G175" i="1"/>
  <c r="D59" i="14" s="1"/>
  <c r="B53" i="14"/>
  <c r="C53" i="14"/>
  <c r="B52" i="14"/>
  <c r="N169" i="1"/>
  <c r="L169" i="1"/>
  <c r="J169" i="1"/>
  <c r="F169" i="1"/>
  <c r="G169" i="1" s="1"/>
  <c r="E63" i="5"/>
  <c r="L130" i="1"/>
  <c r="I69" i="5"/>
  <c r="F11" i="5"/>
  <c r="P46" i="1"/>
  <c r="B8" i="14"/>
  <c r="E22" i="1"/>
  <c r="G22" i="1" s="1"/>
  <c r="E20" i="1"/>
  <c r="G20" i="1" s="1"/>
  <c r="E27" i="1"/>
  <c r="F66" i="1"/>
  <c r="G66" i="1" s="1"/>
  <c r="F236" i="1"/>
  <c r="G236" i="1" s="1"/>
  <c r="G238" i="1"/>
  <c r="G237" i="1"/>
  <c r="F235" i="1"/>
  <c r="G235" i="1" s="1"/>
  <c r="T79" i="1"/>
  <c r="T78" i="1"/>
  <c r="J199" i="1"/>
  <c r="M32" i="1"/>
  <c r="F159" i="1"/>
  <c r="G159" i="1" s="1"/>
  <c r="N159" i="1"/>
  <c r="L159" i="1"/>
  <c r="J159" i="1"/>
  <c r="C43" i="14"/>
  <c r="B43" i="14"/>
  <c r="F141" i="1"/>
  <c r="G141" i="1" s="1"/>
  <c r="D26" i="14" s="1"/>
  <c r="J141" i="1"/>
  <c r="N141" i="1"/>
  <c r="L141" i="1"/>
  <c r="C26" i="14"/>
  <c r="B26" i="14"/>
  <c r="F144" i="1"/>
  <c r="G144" i="1" s="1"/>
  <c r="J144" i="1"/>
  <c r="N144" i="1"/>
  <c r="L144" i="1"/>
  <c r="F127" i="1"/>
  <c r="G127" i="1" s="1"/>
  <c r="J127" i="1"/>
  <c r="N127" i="1"/>
  <c r="L127" i="1"/>
  <c r="F128" i="1"/>
  <c r="G128" i="1" s="1"/>
  <c r="J128" i="1"/>
  <c r="N128" i="1"/>
  <c r="L128" i="1"/>
  <c r="F129" i="1"/>
  <c r="G129" i="1" s="1"/>
  <c r="J129" i="1"/>
  <c r="L129" i="1"/>
  <c r="N129" i="1"/>
  <c r="F130" i="1"/>
  <c r="G130" i="1" s="1"/>
  <c r="D16" i="14" s="1"/>
  <c r="J130" i="1"/>
  <c r="N130" i="1"/>
  <c r="F131" i="1"/>
  <c r="G131" i="1"/>
  <c r="J131" i="1"/>
  <c r="J134" i="1"/>
  <c r="J135" i="1"/>
  <c r="J136" i="1"/>
  <c r="J137" i="1"/>
  <c r="J138" i="1"/>
  <c r="J139" i="1"/>
  <c r="J140" i="1"/>
  <c r="J142" i="1"/>
  <c r="J143" i="1"/>
  <c r="J145" i="1"/>
  <c r="J146" i="1"/>
  <c r="J147" i="1"/>
  <c r="J149" i="1"/>
  <c r="J150" i="1"/>
  <c r="J152" i="1"/>
  <c r="J153" i="1"/>
  <c r="J154" i="1"/>
  <c r="J155" i="1"/>
  <c r="J156" i="1"/>
  <c r="J157" i="1"/>
  <c r="J158" i="1"/>
  <c r="J160" i="1"/>
  <c r="J161" i="1"/>
  <c r="J162" i="1"/>
  <c r="J163" i="1"/>
  <c r="J164" i="1"/>
  <c r="J165" i="1"/>
  <c r="J166" i="1"/>
  <c r="J167" i="1"/>
  <c r="J168" i="1"/>
  <c r="J170" i="1"/>
  <c r="J171" i="1"/>
  <c r="J173" i="1"/>
  <c r="J174" i="1"/>
  <c r="J176" i="1"/>
  <c r="J177" i="1"/>
  <c r="J178" i="1"/>
  <c r="J179" i="1"/>
  <c r="J180" i="1"/>
  <c r="J182" i="1"/>
  <c r="J183" i="1"/>
  <c r="J184" i="1"/>
  <c r="J185" i="1"/>
  <c r="J186" i="1"/>
  <c r="J187" i="1"/>
  <c r="J188" i="1"/>
  <c r="J189" i="1"/>
  <c r="J190" i="1"/>
  <c r="J191" i="1"/>
  <c r="N131" i="1"/>
  <c r="F142" i="1"/>
  <c r="G142" i="1" s="1"/>
  <c r="D27" i="14" s="1"/>
  <c r="N142" i="1"/>
  <c r="L142" i="1"/>
  <c r="E27" i="14" s="1"/>
  <c r="F149" i="1"/>
  <c r="G149" i="1" s="1"/>
  <c r="D33" i="14" s="1"/>
  <c r="N149" i="1"/>
  <c r="L149" i="1"/>
  <c r="F157" i="1"/>
  <c r="G157" i="1" s="1"/>
  <c r="N157" i="1"/>
  <c r="L157" i="1"/>
  <c r="F174" i="1"/>
  <c r="G174" i="1" s="1"/>
  <c r="D58" i="14" s="1"/>
  <c r="N174" i="1"/>
  <c r="L174" i="1"/>
  <c r="F176" i="1"/>
  <c r="G176" i="1" s="1"/>
  <c r="N176" i="1"/>
  <c r="L176" i="1"/>
  <c r="G177" i="1"/>
  <c r="D61" i="14" s="1"/>
  <c r="N177" i="1"/>
  <c r="L177" i="1"/>
  <c r="F185" i="1"/>
  <c r="G185" i="1" s="1"/>
  <c r="N185" i="1"/>
  <c r="L185" i="1"/>
  <c r="F190" i="1"/>
  <c r="G190" i="1" s="1"/>
  <c r="D74" i="14" s="1"/>
  <c r="L190" i="1"/>
  <c r="N190" i="1"/>
  <c r="F156" i="1"/>
  <c r="G156" i="1" s="1"/>
  <c r="D41" i="14" s="1"/>
  <c r="N156" i="1"/>
  <c r="L156" i="1"/>
  <c r="F165" i="1"/>
  <c r="G165" i="1" s="1"/>
  <c r="N165" i="1"/>
  <c r="L165" i="1"/>
  <c r="F145" i="1"/>
  <c r="G145" i="1" s="1"/>
  <c r="N145" i="1"/>
  <c r="L145" i="1"/>
  <c r="E30" i="14" s="1"/>
  <c r="F186" i="1"/>
  <c r="G186" i="1" s="1"/>
  <c r="D70" i="14" s="1"/>
  <c r="N186" i="1"/>
  <c r="L186" i="1"/>
  <c r="F164" i="1"/>
  <c r="G164" i="1" s="1"/>
  <c r="N164" i="1"/>
  <c r="L164" i="1"/>
  <c r="F134" i="1"/>
  <c r="G134" i="1" s="1"/>
  <c r="D19" i="14" s="1"/>
  <c r="N134" i="1"/>
  <c r="L134" i="1"/>
  <c r="F135" i="1"/>
  <c r="G135" i="1" s="1"/>
  <c r="N135" i="1"/>
  <c r="L135" i="1"/>
  <c r="F136" i="1"/>
  <c r="G136" i="1" s="1"/>
  <c r="D21" i="14" s="1"/>
  <c r="N136" i="1"/>
  <c r="L136" i="1"/>
  <c r="F137" i="1"/>
  <c r="G137" i="1" s="1"/>
  <c r="N137" i="1"/>
  <c r="L137" i="1"/>
  <c r="F138" i="1"/>
  <c r="G138" i="1" s="1"/>
  <c r="N138" i="1"/>
  <c r="L138" i="1"/>
  <c r="F139" i="1"/>
  <c r="G139" i="1" s="1"/>
  <c r="N139" i="1"/>
  <c r="L139" i="1"/>
  <c r="F140" i="1"/>
  <c r="G140" i="1" s="1"/>
  <c r="N140" i="1"/>
  <c r="L140" i="1"/>
  <c r="F143" i="1"/>
  <c r="G143" i="1" s="1"/>
  <c r="N143" i="1"/>
  <c r="L143" i="1"/>
  <c r="F146" i="1"/>
  <c r="G146" i="1" s="1"/>
  <c r="N146" i="1"/>
  <c r="L146" i="1"/>
  <c r="F147" i="1"/>
  <c r="G147" i="1" s="1"/>
  <c r="D32" i="14" s="1"/>
  <c r="N147" i="1"/>
  <c r="L147" i="1"/>
  <c r="F150" i="1"/>
  <c r="G150" i="1" s="1"/>
  <c r="D34" i="14" s="1"/>
  <c r="N150" i="1"/>
  <c r="L150" i="1"/>
  <c r="F152" i="1"/>
  <c r="G152" i="1" s="1"/>
  <c r="N152" i="1"/>
  <c r="L152" i="1"/>
  <c r="F153" i="1"/>
  <c r="G153" i="1" s="1"/>
  <c r="D37" i="14" s="1"/>
  <c r="N153" i="1"/>
  <c r="L153" i="1"/>
  <c r="F154" i="1"/>
  <c r="G154" i="1" s="1"/>
  <c r="D38" i="14" s="1"/>
  <c r="N154" i="1"/>
  <c r="L154" i="1"/>
  <c r="F155" i="1"/>
  <c r="G155" i="1" s="1"/>
  <c r="D39" i="14" s="1"/>
  <c r="N155" i="1"/>
  <c r="E39" i="14" s="1"/>
  <c r="L155" i="1"/>
  <c r="F158" i="1"/>
  <c r="G158" i="1" s="1"/>
  <c r="N158" i="1"/>
  <c r="L158" i="1"/>
  <c r="F160" i="1"/>
  <c r="G160" i="1" s="1"/>
  <c r="N160" i="1"/>
  <c r="L160" i="1"/>
  <c r="F161" i="1"/>
  <c r="G161" i="1" s="1"/>
  <c r="D45" i="14" s="1"/>
  <c r="L161" i="1"/>
  <c r="N161" i="1"/>
  <c r="F162" i="1"/>
  <c r="G162" i="1" s="1"/>
  <c r="D46" i="14" s="1"/>
  <c r="N162" i="1"/>
  <c r="L162" i="1"/>
  <c r="F163" i="1"/>
  <c r="G163" i="1" s="1"/>
  <c r="D47" i="14" s="1"/>
  <c r="N163" i="1"/>
  <c r="L163" i="1"/>
  <c r="F166" i="1"/>
  <c r="G166" i="1" s="1"/>
  <c r="D50" i="14" s="1"/>
  <c r="N166" i="1"/>
  <c r="L166" i="1"/>
  <c r="F167" i="1"/>
  <c r="G167" i="1" s="1"/>
  <c r="D51" i="14" s="1"/>
  <c r="N167" i="1"/>
  <c r="L167" i="1"/>
  <c r="F168" i="1"/>
  <c r="G168" i="1" s="1"/>
  <c r="D52" i="14" s="1"/>
  <c r="N168" i="1"/>
  <c r="L168" i="1"/>
  <c r="F170" i="1"/>
  <c r="G170" i="1" s="1"/>
  <c r="N170" i="1"/>
  <c r="L170" i="1"/>
  <c r="F171" i="1"/>
  <c r="G171" i="1" s="1"/>
  <c r="N171" i="1"/>
  <c r="L171" i="1"/>
  <c r="F173" i="1"/>
  <c r="G173" i="1" s="1"/>
  <c r="N173" i="1"/>
  <c r="L173" i="1"/>
  <c r="F178" i="1"/>
  <c r="G178" i="1" s="1"/>
  <c r="D62" i="14" s="1"/>
  <c r="N178" i="1"/>
  <c r="L178" i="1"/>
  <c r="F179" i="1"/>
  <c r="G179" i="1" s="1"/>
  <c r="N179" i="1"/>
  <c r="L179" i="1"/>
  <c r="F180" i="1"/>
  <c r="G180" i="1" s="1"/>
  <c r="N180" i="1"/>
  <c r="L180" i="1"/>
  <c r="F182" i="1"/>
  <c r="G182" i="1" s="1"/>
  <c r="N182" i="1"/>
  <c r="L182" i="1"/>
  <c r="F183" i="1"/>
  <c r="G183" i="1" s="1"/>
  <c r="D67" i="14" s="1"/>
  <c r="N183" i="1"/>
  <c r="L183" i="1"/>
  <c r="F184" i="1"/>
  <c r="G184" i="1" s="1"/>
  <c r="N184" i="1"/>
  <c r="L184" i="1"/>
  <c r="F187" i="1"/>
  <c r="G187" i="1" s="1"/>
  <c r="D71" i="14" s="1"/>
  <c r="N187" i="1"/>
  <c r="L187" i="1"/>
  <c r="F188" i="1"/>
  <c r="G188" i="1" s="1"/>
  <c r="N188" i="1"/>
  <c r="L188" i="1"/>
  <c r="F189" i="1"/>
  <c r="G189" i="1" s="1"/>
  <c r="D73" i="14" s="1"/>
  <c r="L189" i="1"/>
  <c r="N189" i="1"/>
  <c r="F191" i="1"/>
  <c r="G191" i="1" s="1"/>
  <c r="D75" i="14" s="1"/>
  <c r="N191" i="1"/>
  <c r="L191" i="1"/>
  <c r="F78" i="1"/>
  <c r="M79" i="1" s="1"/>
  <c r="M78" i="1"/>
  <c r="J78" i="1"/>
  <c r="G79" i="1"/>
  <c r="J79" i="1"/>
  <c r="F15" i="3" s="1"/>
  <c r="F80" i="1"/>
  <c r="G80" i="1" s="1"/>
  <c r="M80" i="1"/>
  <c r="J80" i="1"/>
  <c r="F16" i="3" s="1"/>
  <c r="F91" i="1"/>
  <c r="G91" i="1" s="1"/>
  <c r="M91" i="1"/>
  <c r="J91" i="1"/>
  <c r="F26" i="3" s="1"/>
  <c r="F94" i="1"/>
  <c r="G94" i="1" s="1"/>
  <c r="M94" i="1"/>
  <c r="J94" i="1"/>
  <c r="F29" i="3" s="1"/>
  <c r="F96" i="1"/>
  <c r="G96" i="1" s="1"/>
  <c r="M96" i="1"/>
  <c r="J96" i="1"/>
  <c r="F31" i="3" s="1"/>
  <c r="J13" i="3"/>
  <c r="F101" i="1"/>
  <c r="G101" i="1" s="1"/>
  <c r="M101" i="1"/>
  <c r="J101" i="1"/>
  <c r="F35" i="3" s="1"/>
  <c r="F105" i="1"/>
  <c r="G105" i="1" s="1"/>
  <c r="M105" i="1"/>
  <c r="J105" i="1"/>
  <c r="F111" i="1"/>
  <c r="G111" i="1" s="1"/>
  <c r="M111" i="1"/>
  <c r="J111" i="1"/>
  <c r="F45" i="3" s="1"/>
  <c r="F114" i="1"/>
  <c r="G114" i="1" s="1"/>
  <c r="M114" i="1"/>
  <c r="J114" i="1"/>
  <c r="F48" i="3" s="1"/>
  <c r="F116" i="1"/>
  <c r="G116" i="1" s="1"/>
  <c r="M116" i="1"/>
  <c r="J116" i="1"/>
  <c r="N116" i="1"/>
  <c r="F117" i="1"/>
  <c r="G117" i="1" s="1"/>
  <c r="M117" i="1"/>
  <c r="J117" i="1"/>
  <c r="F52" i="3" s="1"/>
  <c r="G119" i="1"/>
  <c r="M119" i="1"/>
  <c r="J119" i="1"/>
  <c r="F53" i="3" s="1"/>
  <c r="G121" i="1"/>
  <c r="M121" i="1"/>
  <c r="J121" i="1"/>
  <c r="F55" i="3" s="1"/>
  <c r="F87" i="1"/>
  <c r="G87" i="1" s="1"/>
  <c r="M87" i="1"/>
  <c r="F104" i="1"/>
  <c r="G104" i="1" s="1"/>
  <c r="M104" i="1"/>
  <c r="J104" i="1"/>
  <c r="F38" i="3" s="1"/>
  <c r="F100" i="1"/>
  <c r="G100" i="1" s="1"/>
  <c r="M100" i="1"/>
  <c r="J100" i="1"/>
  <c r="F34" i="3" s="1"/>
  <c r="F103" i="1"/>
  <c r="G103" i="1" s="1"/>
  <c r="M103" i="1"/>
  <c r="J103" i="1"/>
  <c r="F37" i="3" s="1"/>
  <c r="J81" i="1"/>
  <c r="F17" i="3" s="1"/>
  <c r="M81" i="1"/>
  <c r="F86" i="1"/>
  <c r="G86" i="1" s="1"/>
  <c r="M86" i="1"/>
  <c r="J86" i="1"/>
  <c r="F21" i="3" s="1"/>
  <c r="F89" i="1"/>
  <c r="G89" i="1" s="1"/>
  <c r="M89" i="1"/>
  <c r="J89" i="1"/>
  <c r="F90" i="1"/>
  <c r="G90" i="1" s="1"/>
  <c r="M90" i="1"/>
  <c r="J90" i="1"/>
  <c r="F25" i="3" s="1"/>
  <c r="F92" i="1"/>
  <c r="G92" i="1" s="1"/>
  <c r="D27" i="3" s="1"/>
  <c r="M92" i="1"/>
  <c r="J92" i="1"/>
  <c r="F27" i="3" s="1"/>
  <c r="F93" i="1"/>
  <c r="G93" i="1" s="1"/>
  <c r="M93" i="1"/>
  <c r="J93" i="1"/>
  <c r="F28" i="3" s="1"/>
  <c r="F95" i="1"/>
  <c r="G95" i="1" s="1"/>
  <c r="M95" i="1"/>
  <c r="J95" i="1"/>
  <c r="F30" i="3" s="1"/>
  <c r="F97" i="1"/>
  <c r="G97" i="1" s="1"/>
  <c r="M97" i="1"/>
  <c r="J97" i="1"/>
  <c r="F98" i="1"/>
  <c r="G98" i="1" s="1"/>
  <c r="M98" i="1"/>
  <c r="J98" i="1"/>
  <c r="F33" i="3" s="1"/>
  <c r="F102" i="1"/>
  <c r="G102" i="1" s="1"/>
  <c r="M102" i="1"/>
  <c r="J102" i="1"/>
  <c r="F36" i="3" s="1"/>
  <c r="F106" i="1"/>
  <c r="G106" i="1" s="1"/>
  <c r="M106" i="1"/>
  <c r="J106" i="1"/>
  <c r="F40" i="3" s="1"/>
  <c r="F107" i="1"/>
  <c r="G107" i="1" s="1"/>
  <c r="M107" i="1"/>
  <c r="J107" i="1"/>
  <c r="F108" i="1"/>
  <c r="G108" i="1" s="1"/>
  <c r="M108" i="1"/>
  <c r="J108" i="1"/>
  <c r="F42" i="3" s="1"/>
  <c r="F110" i="1"/>
  <c r="G110" i="1" s="1"/>
  <c r="M110" i="1"/>
  <c r="J110" i="1"/>
  <c r="F44" i="3" s="1"/>
  <c r="F112" i="1"/>
  <c r="G112" i="1" s="1"/>
  <c r="M112" i="1"/>
  <c r="J112" i="1"/>
  <c r="F46" i="3" s="1"/>
  <c r="N112" i="1"/>
  <c r="F113" i="1"/>
  <c r="G113" i="1" s="1"/>
  <c r="M113" i="1"/>
  <c r="J113" i="1"/>
  <c r="F47" i="3" s="1"/>
  <c r="F99" i="1"/>
  <c r="G99" i="1" s="1"/>
  <c r="M99" i="1"/>
  <c r="J99" i="1"/>
  <c r="F49" i="3" s="1"/>
  <c r="F115" i="1"/>
  <c r="G115" i="1" s="1"/>
  <c r="M115" i="1"/>
  <c r="J115" i="1"/>
  <c r="F50" i="3" s="1"/>
  <c r="F118" i="1"/>
  <c r="G118" i="1" s="1"/>
  <c r="M118" i="1"/>
  <c r="J118" i="1"/>
  <c r="M15" i="3"/>
  <c r="K15" i="3" s="1"/>
  <c r="M16" i="3"/>
  <c r="K16" i="3" s="1"/>
  <c r="M26" i="3"/>
  <c r="K26" i="3" s="1"/>
  <c r="M27" i="3"/>
  <c r="K27" i="3" s="1"/>
  <c r="M28" i="3"/>
  <c r="K28" i="3" s="1"/>
  <c r="M29" i="3"/>
  <c r="K29" i="3" s="1"/>
  <c r="M30" i="3"/>
  <c r="K30" i="3" s="1"/>
  <c r="M31" i="3"/>
  <c r="K31" i="3" s="1"/>
  <c r="M32" i="3"/>
  <c r="K32" i="3" s="1"/>
  <c r="M33" i="3"/>
  <c r="K33" i="3" s="1"/>
  <c r="M34" i="3"/>
  <c r="K34" i="3" s="1"/>
  <c r="M35" i="3"/>
  <c r="K35" i="3" s="1"/>
  <c r="M36" i="3"/>
  <c r="K36" i="3" s="1"/>
  <c r="M37" i="3"/>
  <c r="K37" i="3" s="1"/>
  <c r="M38" i="3"/>
  <c r="K38" i="3" s="1"/>
  <c r="M39" i="3"/>
  <c r="K39" i="3" s="1"/>
  <c r="M40" i="3"/>
  <c r="K40" i="3" s="1"/>
  <c r="M41" i="3"/>
  <c r="K41" i="3" s="1"/>
  <c r="M42" i="3"/>
  <c r="K42" i="3" s="1"/>
  <c r="M44" i="3"/>
  <c r="K44" i="3" s="1"/>
  <c r="M45" i="3"/>
  <c r="K45" i="3" s="1"/>
  <c r="M46" i="3"/>
  <c r="K46" i="3" s="1"/>
  <c r="M47" i="3"/>
  <c r="K47" i="3" s="1"/>
  <c r="M48" i="3"/>
  <c r="K48" i="3" s="1"/>
  <c r="M49" i="3"/>
  <c r="K49" i="3" s="1"/>
  <c r="M50" i="3"/>
  <c r="K50" i="3" s="1"/>
  <c r="M51" i="3"/>
  <c r="K51" i="3" s="1"/>
  <c r="M52" i="3"/>
  <c r="K52" i="3" s="1"/>
  <c r="M53" i="3"/>
  <c r="K53" i="3" s="1"/>
  <c r="M55" i="3"/>
  <c r="K55" i="3" s="1"/>
  <c r="M56" i="3"/>
  <c r="K56" i="3" s="1"/>
  <c r="M22" i="3"/>
  <c r="K22" i="3" s="1"/>
  <c r="M14" i="3"/>
  <c r="K14" i="3" s="1"/>
  <c r="M17" i="3"/>
  <c r="K17" i="3" s="1"/>
  <c r="M21" i="3"/>
  <c r="K21" i="3" s="1"/>
  <c r="M24" i="3"/>
  <c r="K24" i="3" s="1"/>
  <c r="M25" i="3"/>
  <c r="K25" i="3" s="1"/>
  <c r="E14" i="1"/>
  <c r="F23" i="5" s="1"/>
  <c r="M14" i="1"/>
  <c r="P14" i="1"/>
  <c r="M19" i="1"/>
  <c r="P19" i="1"/>
  <c r="M27" i="1"/>
  <c r="P27" i="1"/>
  <c r="F40" i="5"/>
  <c r="M31" i="1"/>
  <c r="P31" i="1"/>
  <c r="E33" i="1"/>
  <c r="F42" i="5" s="1"/>
  <c r="M33" i="1"/>
  <c r="P33" i="1"/>
  <c r="F46" i="5"/>
  <c r="F50" i="5" s="1"/>
  <c r="M37" i="1"/>
  <c r="P37" i="1"/>
  <c r="E43" i="1"/>
  <c r="F52" i="5" s="1"/>
  <c r="F53" i="5" s="1"/>
  <c r="M43" i="1"/>
  <c r="M44" i="1" s="1"/>
  <c r="E10" i="1"/>
  <c r="F19" i="5" s="1"/>
  <c r="M10" i="1"/>
  <c r="P10" i="1"/>
  <c r="E18" i="1"/>
  <c r="M18" i="1"/>
  <c r="P18" i="1"/>
  <c r="E21" i="1"/>
  <c r="M21" i="1"/>
  <c r="P21" i="1"/>
  <c r="E32" i="1"/>
  <c r="J32" i="1" s="1"/>
  <c r="P32" i="1"/>
  <c r="E52" i="1"/>
  <c r="J52" i="1" s="1"/>
  <c r="E61" i="5" s="1"/>
  <c r="M52" i="1"/>
  <c r="P52" i="1"/>
  <c r="E9" i="1"/>
  <c r="F18" i="5" s="1"/>
  <c r="M9" i="1"/>
  <c r="P9" i="1"/>
  <c r="E12" i="1"/>
  <c r="G12" i="1" s="1"/>
  <c r="M12" i="1"/>
  <c r="P12" i="1"/>
  <c r="E16" i="1"/>
  <c r="G16" i="1" s="1"/>
  <c r="M16" i="1"/>
  <c r="P16" i="1"/>
  <c r="M20" i="1"/>
  <c r="P20" i="1"/>
  <c r="E8" i="1"/>
  <c r="F17" i="5" s="1"/>
  <c r="M8" i="1"/>
  <c r="P8" i="1"/>
  <c r="E11" i="1"/>
  <c r="J11" i="1" s="1"/>
  <c r="M11" i="1"/>
  <c r="P11" i="1"/>
  <c r="E13" i="1"/>
  <c r="F22" i="5" s="1"/>
  <c r="M13" i="1"/>
  <c r="P13" i="1"/>
  <c r="E15" i="1"/>
  <c r="F24" i="5" s="1"/>
  <c r="M15" i="1"/>
  <c r="P15" i="1"/>
  <c r="E17" i="1"/>
  <c r="M17" i="1"/>
  <c r="P17" i="1"/>
  <c r="M22" i="1"/>
  <c r="P22" i="1"/>
  <c r="E23" i="1"/>
  <c r="G23" i="1" s="1"/>
  <c r="M23" i="1"/>
  <c r="P23" i="1"/>
  <c r="E24" i="1"/>
  <c r="G24" i="1" s="1"/>
  <c r="M24" i="1"/>
  <c r="P24" i="1"/>
  <c r="E25" i="1"/>
  <c r="M25" i="1"/>
  <c r="P25" i="1"/>
  <c r="E28" i="1"/>
  <c r="G28" i="1" s="1"/>
  <c r="M28" i="1"/>
  <c r="P28" i="1"/>
  <c r="E36" i="1"/>
  <c r="G36" i="1" s="1"/>
  <c r="M36" i="1"/>
  <c r="E45" i="5" s="1"/>
  <c r="P36" i="1"/>
  <c r="E38" i="1"/>
  <c r="G38" i="1" s="1"/>
  <c r="P38" i="1"/>
  <c r="E40" i="1"/>
  <c r="M40" i="1"/>
  <c r="P40" i="1"/>
  <c r="P41" i="1" s="1"/>
  <c r="E46" i="1"/>
  <c r="F55" i="5" s="1"/>
  <c r="E47" i="1"/>
  <c r="F56" i="5" s="1"/>
  <c r="M46" i="1"/>
  <c r="M47" i="1"/>
  <c r="P47" i="1"/>
  <c r="E54" i="1"/>
  <c r="G54" i="1" s="1"/>
  <c r="E50" i="1"/>
  <c r="J50" i="1" s="1"/>
  <c r="E59" i="5" s="1"/>
  <c r="E51" i="1"/>
  <c r="J51" i="1" s="1"/>
  <c r="E53" i="1"/>
  <c r="G53" i="1" s="1"/>
  <c r="D62" i="5" s="1"/>
  <c r="E55" i="1"/>
  <c r="G55" i="1" s="1"/>
  <c r="E56" i="1"/>
  <c r="G56" i="1" s="1"/>
  <c r="E57" i="1"/>
  <c r="G57" i="1" s="1"/>
  <c r="E58" i="1"/>
  <c r="J58" i="1" s="1"/>
  <c r="E67" i="5" s="1"/>
  <c r="E59" i="1"/>
  <c r="G59" i="1" s="1"/>
  <c r="D68" i="5" s="1"/>
  <c r="M54" i="1"/>
  <c r="P54" i="1"/>
  <c r="M50" i="1"/>
  <c r="P50" i="1"/>
  <c r="M51" i="1"/>
  <c r="P51" i="1"/>
  <c r="M53" i="1"/>
  <c r="P53" i="1"/>
  <c r="M55" i="1"/>
  <c r="P55" i="1"/>
  <c r="M56" i="1"/>
  <c r="P56" i="1"/>
  <c r="M57" i="1"/>
  <c r="P57" i="1"/>
  <c r="M58" i="1"/>
  <c r="P58" i="1"/>
  <c r="M59" i="1"/>
  <c r="P59" i="1"/>
  <c r="N16" i="12"/>
  <c r="N19" i="12"/>
  <c r="N22" i="12"/>
  <c r="M27" i="12"/>
  <c r="M28" i="12"/>
  <c r="M33" i="12" s="1"/>
  <c r="M29" i="12"/>
  <c r="L27" i="12"/>
  <c r="L28" i="12"/>
  <c r="L29" i="12"/>
  <c r="K19" i="12"/>
  <c r="K22" i="12"/>
  <c r="J16" i="12"/>
  <c r="J19" i="12"/>
  <c r="J22" i="12"/>
  <c r="J33" i="12" s="1"/>
  <c r="I16" i="12"/>
  <c r="I19" i="12"/>
  <c r="I33" i="12" s="1"/>
  <c r="I22" i="12"/>
  <c r="I25" i="12"/>
  <c r="R23" i="12"/>
  <c r="N44" i="12"/>
  <c r="K44" i="12"/>
  <c r="J44" i="12"/>
  <c r="F199" i="1"/>
  <c r="G199" i="1" s="1"/>
  <c r="N199" i="1"/>
  <c r="L199" i="1"/>
  <c r="F202" i="1"/>
  <c r="G202" i="1" s="1"/>
  <c r="J202" i="1"/>
  <c r="L202" i="1"/>
  <c r="N202" i="1"/>
  <c r="F196" i="1"/>
  <c r="G196" i="1" s="1"/>
  <c r="D17" i="15" s="1"/>
  <c r="L196" i="1"/>
  <c r="J196" i="1"/>
  <c r="N196" i="1"/>
  <c r="F200" i="1"/>
  <c r="G200" i="1" s="1"/>
  <c r="N200" i="1"/>
  <c r="J200" i="1"/>
  <c r="L200" i="1"/>
  <c r="F201" i="1"/>
  <c r="G201" i="1" s="1"/>
  <c r="N201" i="1"/>
  <c r="J201" i="1"/>
  <c r="L201" i="1"/>
  <c r="F203" i="1"/>
  <c r="G203" i="1" s="1"/>
  <c r="N203" i="1"/>
  <c r="J203" i="1"/>
  <c r="L203" i="1"/>
  <c r="F205" i="1"/>
  <c r="G205" i="1" s="1"/>
  <c r="N205" i="1"/>
  <c r="J205" i="1"/>
  <c r="L205" i="1"/>
  <c r="F206" i="1"/>
  <c r="G206" i="1" s="1"/>
  <c r="N206" i="1"/>
  <c r="J206" i="1"/>
  <c r="L206" i="1"/>
  <c r="F207" i="1"/>
  <c r="G207" i="1" s="1"/>
  <c r="N207" i="1"/>
  <c r="J207" i="1"/>
  <c r="L207" i="1"/>
  <c r="C67" i="14"/>
  <c r="B67" i="14"/>
  <c r="C74" i="14"/>
  <c r="B74" i="14"/>
  <c r="B50" i="3"/>
  <c r="A50" i="3"/>
  <c r="T115" i="1"/>
  <c r="N115" i="1"/>
  <c r="F210" i="1"/>
  <c r="G210" i="1" s="1"/>
  <c r="D23" i="16" s="1"/>
  <c r="J210" i="1"/>
  <c r="L210" i="1"/>
  <c r="N210" i="1"/>
  <c r="F213" i="1"/>
  <c r="G213" i="1" s="1"/>
  <c r="D20" i="16" s="1"/>
  <c r="F214" i="1"/>
  <c r="G214" i="1" s="1"/>
  <c r="D21" i="16" s="1"/>
  <c r="F215" i="1"/>
  <c r="G215" i="1" s="1"/>
  <c r="D22" i="16" s="1"/>
  <c r="F216" i="1"/>
  <c r="G216" i="1" s="1"/>
  <c r="F217" i="1"/>
  <c r="G217" i="1" s="1"/>
  <c r="F218" i="1"/>
  <c r="G218" i="1" s="1"/>
  <c r="D17" i="16" s="1"/>
  <c r="F219" i="1"/>
  <c r="G219" i="1" s="1"/>
  <c r="D26" i="16" s="1"/>
  <c r="F220" i="1"/>
  <c r="G220" i="1" s="1"/>
  <c r="D27" i="16" s="1"/>
  <c r="F221" i="1"/>
  <c r="G221" i="1" s="1"/>
  <c r="D28" i="16" s="1"/>
  <c r="F222" i="1"/>
  <c r="G222" i="1" s="1"/>
  <c r="F223" i="1"/>
  <c r="G223" i="1" s="1"/>
  <c r="F224" i="1"/>
  <c r="G224" i="1" s="1"/>
  <c r="F225" i="1"/>
  <c r="G225" i="1" s="1"/>
  <c r="D32" i="16" s="1"/>
  <c r="Q192" i="1"/>
  <c r="Q208" i="1"/>
  <c r="Q226" i="1"/>
  <c r="Q44" i="1"/>
  <c r="Q48" i="1"/>
  <c r="Q60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J235" i="1"/>
  <c r="J236" i="1"/>
  <c r="J237" i="1"/>
  <c r="L237" i="1" s="1"/>
  <c r="R237" i="1" s="1"/>
  <c r="J238" i="1"/>
  <c r="F69" i="1"/>
  <c r="G69" i="1" s="1"/>
  <c r="J69" i="1"/>
  <c r="E18" i="7" s="1"/>
  <c r="E18" i="8" s="1"/>
  <c r="F70" i="1"/>
  <c r="G70" i="1" s="1"/>
  <c r="F71" i="1"/>
  <c r="G71" i="1" s="1"/>
  <c r="D26" i="7" s="1"/>
  <c r="J66" i="1"/>
  <c r="J70" i="1"/>
  <c r="J71" i="1"/>
  <c r="E26" i="7" s="1"/>
  <c r="E23" i="8" s="1"/>
  <c r="F72" i="1"/>
  <c r="G72" i="1" s="1"/>
  <c r="J72" i="1"/>
  <c r="D29" i="9"/>
  <c r="I38" i="5"/>
  <c r="I43" i="5"/>
  <c r="I53" i="5"/>
  <c r="I50" i="5"/>
  <c r="B55" i="3"/>
  <c r="A55" i="3"/>
  <c r="N121" i="1"/>
  <c r="T121" i="1"/>
  <c r="C27" i="14"/>
  <c r="B27" i="14"/>
  <c r="B47" i="3"/>
  <c r="A47" i="3"/>
  <c r="T113" i="1"/>
  <c r="N113" i="1"/>
  <c r="C60" i="14"/>
  <c r="B60" i="14"/>
  <c r="C42" i="14"/>
  <c r="B42" i="14"/>
  <c r="K239" i="1"/>
  <c r="P226" i="1"/>
  <c r="P208" i="1"/>
  <c r="P192" i="1"/>
  <c r="O226" i="1"/>
  <c r="O208" i="1"/>
  <c r="O192" i="1"/>
  <c r="E226" i="1"/>
  <c r="C49" i="14"/>
  <c r="B49" i="14"/>
  <c r="C66" i="14"/>
  <c r="B66" i="14"/>
  <c r="B32" i="3"/>
  <c r="A32" i="3"/>
  <c r="C60" i="5"/>
  <c r="B60" i="5"/>
  <c r="A60" i="5"/>
  <c r="T97" i="1"/>
  <c r="C31" i="14"/>
  <c r="B31" i="14"/>
  <c r="C57" i="14"/>
  <c r="B57" i="14"/>
  <c r="C23" i="16"/>
  <c r="B23" i="16"/>
  <c r="N99" i="1"/>
  <c r="N100" i="1"/>
  <c r="N114" i="1"/>
  <c r="N111" i="1"/>
  <c r="N86" i="1"/>
  <c r="N81" i="1"/>
  <c r="N117" i="1"/>
  <c r="C22" i="16"/>
  <c r="B22" i="16"/>
  <c r="B53" i="3"/>
  <c r="A53" i="3"/>
  <c r="T119" i="1"/>
  <c r="C21" i="16"/>
  <c r="B21" i="16"/>
  <c r="C22" i="14"/>
  <c r="B22" i="14"/>
  <c r="C29" i="14"/>
  <c r="B29" i="14"/>
  <c r="F34" i="5"/>
  <c r="C20" i="14"/>
  <c r="B20" i="14"/>
  <c r="C72" i="14"/>
  <c r="B72" i="14"/>
  <c r="C50" i="14"/>
  <c r="B50" i="14"/>
  <c r="C30" i="14"/>
  <c r="B30" i="14"/>
  <c r="C30" i="16"/>
  <c r="B30" i="16"/>
  <c r="D24" i="5"/>
  <c r="C24" i="5"/>
  <c r="B24" i="5"/>
  <c r="A24" i="5"/>
  <c r="B38" i="3"/>
  <c r="A38" i="3"/>
  <c r="T104" i="1"/>
  <c r="B27" i="7"/>
  <c r="C27" i="7"/>
  <c r="B18" i="7"/>
  <c r="C17" i="16"/>
  <c r="B17" i="16"/>
  <c r="C58" i="14"/>
  <c r="B58" i="14"/>
  <c r="T44" i="1"/>
  <c r="T48" i="1"/>
  <c r="T60" i="1" s="1"/>
  <c r="Q29" i="1"/>
  <c r="Q34" i="1" s="1"/>
  <c r="Q41" i="1"/>
  <c r="C61" i="5"/>
  <c r="B61" i="5"/>
  <c r="A61" i="5"/>
  <c r="B22" i="3"/>
  <c r="C24" i="14"/>
  <c r="B24" i="14"/>
  <c r="C16" i="14"/>
  <c r="B16" i="14"/>
  <c r="C75" i="14"/>
  <c r="B75" i="14"/>
  <c r="T87" i="1"/>
  <c r="C18" i="5"/>
  <c r="B18" i="5"/>
  <c r="A18" i="5"/>
  <c r="C26" i="15"/>
  <c r="B26" i="15"/>
  <c r="B36" i="3"/>
  <c r="A36" i="3"/>
  <c r="T102" i="1"/>
  <c r="P44" i="1"/>
  <c r="D34" i="5"/>
  <c r="C34" i="5"/>
  <c r="B34" i="5"/>
  <c r="A34" i="5"/>
  <c r="D21" i="5"/>
  <c r="C21" i="5"/>
  <c r="B21" i="5"/>
  <c r="A21" i="5"/>
  <c r="C19" i="14"/>
  <c r="B19" i="14"/>
  <c r="C23" i="14"/>
  <c r="B23" i="14"/>
  <c r="D22" i="5"/>
  <c r="C22" i="5"/>
  <c r="B22" i="5"/>
  <c r="A22" i="5"/>
  <c r="C47" i="14"/>
  <c r="B47" i="14"/>
  <c r="C61" i="14"/>
  <c r="B61" i="14"/>
  <c r="E28" i="6"/>
  <c r="D28" i="6"/>
  <c r="B28" i="6"/>
  <c r="D41" i="5"/>
  <c r="C41" i="5"/>
  <c r="B41" i="5"/>
  <c r="A41" i="5"/>
  <c r="C40" i="5"/>
  <c r="B40" i="5"/>
  <c r="A40" i="5"/>
  <c r="D25" i="5"/>
  <c r="C25" i="5"/>
  <c r="B25" i="5"/>
  <c r="A25" i="5"/>
  <c r="C54" i="14"/>
  <c r="B54" i="14"/>
  <c r="B27" i="3"/>
  <c r="A27" i="3"/>
  <c r="T92" i="1"/>
  <c r="E24" i="8"/>
  <c r="C46" i="14"/>
  <c r="B46" i="14"/>
  <c r="D23" i="5"/>
  <c r="C23" i="5"/>
  <c r="B23" i="5"/>
  <c r="A23" i="5"/>
  <c r="D20" i="5"/>
  <c r="C20" i="5"/>
  <c r="B20" i="5"/>
  <c r="A20" i="5"/>
  <c r="C46" i="5"/>
  <c r="B46" i="5"/>
  <c r="A46" i="5"/>
  <c r="D47" i="5"/>
  <c r="C47" i="5"/>
  <c r="B47" i="5"/>
  <c r="A47" i="5"/>
  <c r="E66" i="5"/>
  <c r="C66" i="5"/>
  <c r="B66" i="5"/>
  <c r="A66" i="5"/>
  <c r="C40" i="14"/>
  <c r="B40" i="14"/>
  <c r="C24" i="16"/>
  <c r="B24" i="16"/>
  <c r="C70" i="14"/>
  <c r="B70" i="14"/>
  <c r="B71" i="14"/>
  <c r="C71" i="14"/>
  <c r="C64" i="14"/>
  <c r="B64" i="14"/>
  <c r="C31" i="16"/>
  <c r="B31" i="16"/>
  <c r="B29" i="3"/>
  <c r="A29" i="3"/>
  <c r="T94" i="1"/>
  <c r="C39" i="14"/>
  <c r="B39" i="14"/>
  <c r="C32" i="14"/>
  <c r="B32" i="14"/>
  <c r="C52" i="14"/>
  <c r="C14" i="14"/>
  <c r="B14" i="14"/>
  <c r="D31" i="5"/>
  <c r="C31" i="5"/>
  <c r="B31" i="5"/>
  <c r="A31" i="5"/>
  <c r="C17" i="5"/>
  <c r="T118" i="1"/>
  <c r="D19" i="5"/>
  <c r="C19" i="5"/>
  <c r="B19" i="5"/>
  <c r="A19" i="5"/>
  <c r="D32" i="5"/>
  <c r="C32" i="5"/>
  <c r="B32" i="5"/>
  <c r="A32" i="5"/>
  <c r="E65" i="5"/>
  <c r="C15" i="14"/>
  <c r="B15" i="14"/>
  <c r="C51" i="14"/>
  <c r="B51" i="14"/>
  <c r="F16" i="11"/>
  <c r="G16" i="11" s="1"/>
  <c r="F19" i="11"/>
  <c r="C25" i="16"/>
  <c r="B25" i="16"/>
  <c r="D27" i="5"/>
  <c r="C27" i="5"/>
  <c r="B27" i="5"/>
  <c r="A27" i="5"/>
  <c r="C24" i="8"/>
  <c r="B24" i="8"/>
  <c r="D26" i="5"/>
  <c r="C36" i="5"/>
  <c r="B36" i="5"/>
  <c r="A36" i="5"/>
  <c r="C63" i="14"/>
  <c r="B63" i="14"/>
  <c r="C18" i="8"/>
  <c r="B18" i="8"/>
  <c r="C18" i="7"/>
  <c r="C68" i="14"/>
  <c r="B68" i="14"/>
  <c r="C29" i="16"/>
  <c r="B29" i="16"/>
  <c r="C48" i="14"/>
  <c r="B48" i="14"/>
  <c r="D45" i="5"/>
  <c r="C28" i="5"/>
  <c r="B28" i="5"/>
  <c r="A28" i="5"/>
  <c r="C69" i="14"/>
  <c r="B69" i="14"/>
  <c r="B26" i="3"/>
  <c r="A26" i="3"/>
  <c r="T91" i="1"/>
  <c r="C45" i="5"/>
  <c r="B45" i="5"/>
  <c r="A45" i="5"/>
  <c r="C44" i="14"/>
  <c r="B44" i="14"/>
  <c r="C32" i="16"/>
  <c r="B32" i="16"/>
  <c r="K73" i="1"/>
  <c r="C45" i="14"/>
  <c r="B45" i="14"/>
  <c r="B41" i="3"/>
  <c r="A41" i="3"/>
  <c r="T107" i="1"/>
  <c r="C23" i="15"/>
  <c r="B23" i="15"/>
  <c r="C25" i="14"/>
  <c r="B25" i="14"/>
  <c r="C37" i="14"/>
  <c r="B37" i="14"/>
  <c r="K68" i="3"/>
  <c r="C49" i="5"/>
  <c r="B49" i="5"/>
  <c r="A49" i="5"/>
  <c r="C38" i="14"/>
  <c r="B38" i="14"/>
  <c r="C55" i="14"/>
  <c r="B55" i="14"/>
  <c r="C27" i="15"/>
  <c r="B27" i="15"/>
  <c r="U123" i="1"/>
  <c r="T99" i="1"/>
  <c r="T81" i="1"/>
  <c r="T86" i="1"/>
  <c r="T89" i="1"/>
  <c r="T90" i="1"/>
  <c r="T93" i="1"/>
  <c r="T95" i="1"/>
  <c r="T96" i="1"/>
  <c r="T98" i="1"/>
  <c r="T100" i="1"/>
  <c r="T101" i="1"/>
  <c r="T80" i="1"/>
  <c r="T103" i="1"/>
  <c r="T105" i="1"/>
  <c r="T106" i="1"/>
  <c r="T108" i="1"/>
  <c r="T110" i="1"/>
  <c r="T111" i="1"/>
  <c r="T112" i="1"/>
  <c r="T114" i="1"/>
  <c r="T116" i="1"/>
  <c r="T117" i="1"/>
  <c r="O123" i="1"/>
  <c r="E123" i="1"/>
  <c r="B14" i="3"/>
  <c r="A14" i="3"/>
  <c r="C37" i="5"/>
  <c r="B37" i="5"/>
  <c r="A37" i="5"/>
  <c r="C41" i="14"/>
  <c r="B41" i="14"/>
  <c r="C28" i="15"/>
  <c r="B28" i="15"/>
  <c r="C55" i="5"/>
  <c r="B55" i="5"/>
  <c r="C17" i="14"/>
  <c r="B17" i="14"/>
  <c r="C34" i="14"/>
  <c r="B34" i="14"/>
  <c r="C64" i="5"/>
  <c r="B64" i="5"/>
  <c r="A64" i="5"/>
  <c r="C21" i="8"/>
  <c r="B21" i="8"/>
  <c r="C24" i="7"/>
  <c r="B24" i="7"/>
  <c r="C20" i="15"/>
  <c r="B20" i="15"/>
  <c r="G16" i="17"/>
  <c r="G25" i="17"/>
  <c r="B17" i="5"/>
  <c r="A17" i="5"/>
  <c r="B21" i="3"/>
  <c r="A21" i="3"/>
  <c r="S239" i="1"/>
  <c r="M239" i="1"/>
  <c r="B39" i="3"/>
  <c r="A39" i="3"/>
  <c r="C13" i="14"/>
  <c r="B13" i="14"/>
  <c r="J76" i="3"/>
  <c r="J74" i="3"/>
  <c r="J75" i="3"/>
  <c r="C22" i="15"/>
  <c r="B22" i="15"/>
  <c r="C28" i="14"/>
  <c r="B28" i="14"/>
  <c r="C21" i="14"/>
  <c r="B21" i="14"/>
  <c r="C20" i="16"/>
  <c r="B20" i="16"/>
  <c r="C67" i="5"/>
  <c r="B67" i="5"/>
  <c r="A67" i="5"/>
  <c r="C26" i="5"/>
  <c r="B26" i="5"/>
  <c r="A26" i="5"/>
  <c r="C42" i="5"/>
  <c r="B42" i="5"/>
  <c r="A42" i="5"/>
  <c r="B56" i="3"/>
  <c r="A56" i="3"/>
  <c r="C33" i="14"/>
  <c r="B33" i="14"/>
  <c r="C30" i="5"/>
  <c r="B30" i="5"/>
  <c r="A30" i="5"/>
  <c r="B4" i="9"/>
  <c r="B5" i="9"/>
  <c r="B6" i="9"/>
  <c r="B3" i="9"/>
  <c r="L281" i="1"/>
  <c r="K281" i="1"/>
  <c r="F281" i="1"/>
  <c r="G281" i="1"/>
  <c r="H281" i="1"/>
  <c r="B8" i="12"/>
  <c r="B7" i="12"/>
  <c r="B6" i="12"/>
  <c r="B5" i="12"/>
  <c r="H6" i="12"/>
  <c r="B8" i="17"/>
  <c r="B7" i="17"/>
  <c r="B6" i="17"/>
  <c r="B5" i="17"/>
  <c r="F6" i="17"/>
  <c r="B8" i="11"/>
  <c r="B7" i="11"/>
  <c r="B6" i="11"/>
  <c r="B5" i="11"/>
  <c r="E6" i="11"/>
  <c r="B9" i="15"/>
  <c r="B8" i="15"/>
  <c r="B7" i="15"/>
  <c r="B6" i="15"/>
  <c r="E7" i="15"/>
  <c r="F8" i="15" s="1"/>
  <c r="E7" i="16"/>
  <c r="F8" i="16" s="1"/>
  <c r="B9" i="16"/>
  <c r="B8" i="16"/>
  <c r="B7" i="16"/>
  <c r="B6" i="16"/>
  <c r="B7" i="14"/>
  <c r="B6" i="14"/>
  <c r="B5" i="14"/>
  <c r="E6" i="14"/>
  <c r="F7" i="14" s="1"/>
  <c r="A9" i="3"/>
  <c r="A8" i="3"/>
  <c r="A7" i="3"/>
  <c r="A6" i="3"/>
  <c r="D7" i="3"/>
  <c r="E8" i="3" s="1"/>
  <c r="B8" i="8"/>
  <c r="B7" i="8"/>
  <c r="B6" i="8"/>
  <c r="B5" i="8"/>
  <c r="E6" i="8"/>
  <c r="B8" i="7"/>
  <c r="B7" i="7"/>
  <c r="B6" i="7"/>
  <c r="B5" i="7"/>
  <c r="E6" i="7"/>
  <c r="A9" i="5"/>
  <c r="A8" i="5"/>
  <c r="A6" i="5"/>
  <c r="A7" i="5"/>
  <c r="A8" i="6"/>
  <c r="A7" i="6"/>
  <c r="A6" i="6"/>
  <c r="A5" i="6"/>
  <c r="G6" i="6"/>
  <c r="E192" i="1"/>
  <c r="E255" i="1"/>
  <c r="D255" i="1"/>
  <c r="E258" i="1"/>
  <c r="D258" i="1"/>
  <c r="E260" i="1"/>
  <c r="D260" i="1"/>
  <c r="C24" i="15"/>
  <c r="B24" i="15"/>
  <c r="E256" i="1"/>
  <c r="D256" i="1"/>
  <c r="E265" i="1"/>
  <c r="D265" i="1"/>
  <c r="D251" i="1"/>
  <c r="D252" i="1"/>
  <c r="D253" i="1"/>
  <c r="D254" i="1"/>
  <c r="D257" i="1"/>
  <c r="D259" i="1"/>
  <c r="D261" i="1"/>
  <c r="D262" i="1"/>
  <c r="D263" i="1"/>
  <c r="D264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50" i="1"/>
  <c r="E251" i="1"/>
  <c r="E252" i="1"/>
  <c r="E253" i="1"/>
  <c r="E254" i="1"/>
  <c r="E257" i="1"/>
  <c r="E259" i="1"/>
  <c r="E261" i="1"/>
  <c r="E262" i="1"/>
  <c r="E263" i="1"/>
  <c r="E264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50" i="1"/>
  <c r="A2" i="2"/>
  <c r="A24" i="2" s="1"/>
  <c r="B2" i="2"/>
  <c r="M2" i="2" s="1"/>
  <c r="C24" i="2" s="1"/>
  <c r="K2" i="2"/>
  <c r="A3" i="2"/>
  <c r="A25" i="2" s="1"/>
  <c r="B3" i="2"/>
  <c r="M3" i="2" s="1"/>
  <c r="C25" i="2" s="1"/>
  <c r="K3" i="2"/>
  <c r="A4" i="2"/>
  <c r="A26" i="2" s="1"/>
  <c r="B4" i="2"/>
  <c r="M4" i="2" s="1"/>
  <c r="C26" i="2" s="1"/>
  <c r="K4" i="2"/>
  <c r="A5" i="2"/>
  <c r="A27" i="2" s="1"/>
  <c r="B5" i="2"/>
  <c r="M5" i="2" s="1"/>
  <c r="C27" i="2" s="1"/>
  <c r="K5" i="2"/>
  <c r="A6" i="2"/>
  <c r="A28" i="2" s="1"/>
  <c r="B6" i="2"/>
  <c r="M6" i="2" s="1"/>
  <c r="C28" i="2" s="1"/>
  <c r="K6" i="2"/>
  <c r="A7" i="2"/>
  <c r="A29" i="2" s="1"/>
  <c r="B7" i="2"/>
  <c r="M7" i="2" s="1"/>
  <c r="C29" i="2" s="1"/>
  <c r="K7" i="2"/>
  <c r="A8" i="2"/>
  <c r="A30" i="2" s="1"/>
  <c r="B8" i="2"/>
  <c r="M8" i="2" s="1"/>
  <c r="C30" i="2" s="1"/>
  <c r="K8" i="2"/>
  <c r="A9" i="2"/>
  <c r="A31" i="2" s="1"/>
  <c r="B9" i="2"/>
  <c r="M9" i="2" s="1"/>
  <c r="C31" i="2" s="1"/>
  <c r="K9" i="2"/>
  <c r="A10" i="2"/>
  <c r="A32" i="2" s="1"/>
  <c r="B10" i="2"/>
  <c r="M10" i="2" s="1"/>
  <c r="C32" i="2" s="1"/>
  <c r="K10" i="2"/>
  <c r="A11" i="2"/>
  <c r="A33" i="2" s="1"/>
  <c r="B11" i="2"/>
  <c r="M11" i="2" s="1"/>
  <c r="C33" i="2" s="1"/>
  <c r="K11" i="2"/>
  <c r="A12" i="2"/>
  <c r="A34" i="2" s="1"/>
  <c r="B12" i="2"/>
  <c r="M12" i="2" s="1"/>
  <c r="C34" i="2" s="1"/>
  <c r="K12" i="2"/>
  <c r="A13" i="2"/>
  <c r="A35" i="2" s="1"/>
  <c r="B13" i="2"/>
  <c r="M13" i="2" s="1"/>
  <c r="C35" i="2" s="1"/>
  <c r="K13" i="2"/>
  <c r="A14" i="2"/>
  <c r="A36" i="2" s="1"/>
  <c r="B14" i="2"/>
  <c r="M14" i="2" s="1"/>
  <c r="C36" i="2" s="1"/>
  <c r="K14" i="2"/>
  <c r="A15" i="2"/>
  <c r="A37" i="2" s="1"/>
  <c r="B15" i="2"/>
  <c r="K15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10" i="10"/>
  <c r="B11" i="10"/>
  <c r="B12" i="10"/>
  <c r="B13" i="10"/>
  <c r="B14" i="10"/>
  <c r="B15" i="10"/>
  <c r="B16" i="10"/>
  <c r="H16" i="17"/>
  <c r="H21" i="17"/>
  <c r="H22" i="17"/>
  <c r="H23" i="17"/>
  <c r="H25" i="17"/>
  <c r="B21" i="15"/>
  <c r="C21" i="15"/>
  <c r="B17" i="15"/>
  <c r="C17" i="15"/>
  <c r="B26" i="16"/>
  <c r="C26" i="16"/>
  <c r="B27" i="16"/>
  <c r="C27" i="16"/>
  <c r="B28" i="16"/>
  <c r="C28" i="16"/>
  <c r="B36" i="14"/>
  <c r="C36" i="14"/>
  <c r="B62" i="14"/>
  <c r="C62" i="14"/>
  <c r="B73" i="14"/>
  <c r="C73" i="14"/>
  <c r="A15" i="3"/>
  <c r="B15" i="3"/>
  <c r="A49" i="3"/>
  <c r="B49" i="3"/>
  <c r="A17" i="3"/>
  <c r="B17" i="3"/>
  <c r="A24" i="3"/>
  <c r="B24" i="3"/>
  <c r="A25" i="3"/>
  <c r="B25" i="3"/>
  <c r="A28" i="3"/>
  <c r="B28" i="3"/>
  <c r="A30" i="3"/>
  <c r="B30" i="3"/>
  <c r="A31" i="3"/>
  <c r="B31" i="3"/>
  <c r="A33" i="3"/>
  <c r="B33" i="3"/>
  <c r="A34" i="3"/>
  <c r="B34" i="3"/>
  <c r="A35" i="3"/>
  <c r="B35" i="3"/>
  <c r="A16" i="3"/>
  <c r="B16" i="3"/>
  <c r="A37" i="3"/>
  <c r="B37" i="3"/>
  <c r="A40" i="3"/>
  <c r="B40" i="3"/>
  <c r="A42" i="3"/>
  <c r="B42" i="3"/>
  <c r="A44" i="3"/>
  <c r="B44" i="3"/>
  <c r="A45" i="3"/>
  <c r="B45" i="3"/>
  <c r="A46" i="3"/>
  <c r="B46" i="3"/>
  <c r="A48" i="3"/>
  <c r="B48" i="3"/>
  <c r="A51" i="3"/>
  <c r="B51" i="3"/>
  <c r="A52" i="3"/>
  <c r="B52" i="3"/>
  <c r="A59" i="3"/>
  <c r="B69" i="3"/>
  <c r="B72" i="3"/>
  <c r="J69" i="3"/>
  <c r="B70" i="3"/>
  <c r="B71" i="3"/>
  <c r="J70" i="3"/>
  <c r="J71" i="3"/>
  <c r="B23" i="8"/>
  <c r="C23" i="8"/>
  <c r="B26" i="7"/>
  <c r="C26" i="7"/>
  <c r="N7" i="6"/>
  <c r="A29" i="5"/>
  <c r="B29" i="5"/>
  <c r="C29" i="5"/>
  <c r="A33" i="5"/>
  <c r="B33" i="5"/>
  <c r="C33" i="5"/>
  <c r="A52" i="5"/>
  <c r="B52" i="5"/>
  <c r="C52" i="5"/>
  <c r="B56" i="5"/>
  <c r="C56" i="5"/>
  <c r="A59" i="5"/>
  <c r="B59" i="5"/>
  <c r="C59" i="5"/>
  <c r="A62" i="5"/>
  <c r="B62" i="5"/>
  <c r="C62" i="5"/>
  <c r="A63" i="5"/>
  <c r="B63" i="5"/>
  <c r="C63" i="5"/>
  <c r="A65" i="5"/>
  <c r="B65" i="5"/>
  <c r="C65" i="5"/>
  <c r="A68" i="5"/>
  <c r="B68" i="5"/>
  <c r="C68" i="5"/>
  <c r="D49" i="5"/>
  <c r="D37" i="5"/>
  <c r="D33" i="5"/>
  <c r="D42" i="5"/>
  <c r="D17" i="5"/>
  <c r="G19" i="11"/>
  <c r="I19" i="11" s="1"/>
  <c r="H16" i="11"/>
  <c r="D30" i="5"/>
  <c r="J68" i="3"/>
  <c r="D52" i="5"/>
  <c r="D53" i="5" s="1"/>
  <c r="H19" i="11"/>
  <c r="F32" i="3"/>
  <c r="F14" i="3"/>
  <c r="F56" i="3"/>
  <c r="F41" i="3"/>
  <c r="F39" i="3"/>
  <c r="D56" i="5"/>
  <c r="D18" i="5"/>
  <c r="D46" i="5"/>
  <c r="G52" i="1"/>
  <c r="D40" i="5"/>
  <c r="D36" i="5"/>
  <c r="H22" i="11"/>
  <c r="D31" i="16"/>
  <c r="D28" i="5"/>
  <c r="E52" i="5"/>
  <c r="E53" i="5" s="1"/>
  <c r="P107" i="1"/>
  <c r="Q107" i="1" s="1"/>
  <c r="H41" i="3" s="1"/>
  <c r="D29" i="5"/>
  <c r="D55" i="5"/>
  <c r="D28" i="15"/>
  <c r="D27" i="15"/>
  <c r="D26" i="15"/>
  <c r="D30" i="16"/>
  <c r="G25" i="1"/>
  <c r="J25" i="1"/>
  <c r="G37" i="1"/>
  <c r="J37" i="1"/>
  <c r="J33" i="1"/>
  <c r="G33" i="1"/>
  <c r="J10" i="1"/>
  <c r="J13" i="1"/>
  <c r="G13" i="1"/>
  <c r="J18" i="1"/>
  <c r="E13" i="14"/>
  <c r="D64" i="14"/>
  <c r="D66" i="14"/>
  <c r="P79" i="1"/>
  <c r="Q79" i="1" s="1"/>
  <c r="L33" i="12" l="1"/>
  <c r="K33" i="12"/>
  <c r="N33" i="12"/>
  <c r="I16" i="11"/>
  <c r="I22" i="11" s="1"/>
  <c r="G22" i="11"/>
  <c r="I71" i="5"/>
  <c r="I73" i="5" s="1"/>
  <c r="I43" i="9" s="1"/>
  <c r="G15" i="1"/>
  <c r="E31" i="16"/>
  <c r="R224" i="1"/>
  <c r="S224" i="1" s="1"/>
  <c r="E27" i="16"/>
  <c r="F27" i="16" s="1"/>
  <c r="H27" i="16" s="1"/>
  <c r="E24" i="16"/>
  <c r="E42" i="5"/>
  <c r="F31" i="5"/>
  <c r="J22" i="1"/>
  <c r="R22" i="1" s="1"/>
  <c r="G31" i="5" s="1"/>
  <c r="J31" i="5" s="1"/>
  <c r="E28" i="14"/>
  <c r="E57" i="14"/>
  <c r="E15" i="14"/>
  <c r="E14" i="14"/>
  <c r="D23" i="3"/>
  <c r="D55" i="3"/>
  <c r="D22" i="3"/>
  <c r="G78" i="1"/>
  <c r="P78" i="1" s="1"/>
  <c r="M48" i="1"/>
  <c r="M60" i="1" s="1"/>
  <c r="D19" i="9" s="1"/>
  <c r="D32" i="3"/>
  <c r="P102" i="1"/>
  <c r="J24" i="1"/>
  <c r="R24" i="1" s="1"/>
  <c r="T24" i="1" s="1"/>
  <c r="J57" i="1"/>
  <c r="J239" i="1"/>
  <c r="J38" i="1"/>
  <c r="R38" i="1" s="1"/>
  <c r="F33" i="5"/>
  <c r="J12" i="1"/>
  <c r="G51" i="1"/>
  <c r="D60" i="5" s="1"/>
  <c r="R205" i="1"/>
  <c r="S205" i="1" s="1"/>
  <c r="E22" i="15"/>
  <c r="F21" i="5"/>
  <c r="E28" i="16"/>
  <c r="E25" i="16"/>
  <c r="E20" i="16"/>
  <c r="E29" i="16"/>
  <c r="E21" i="16"/>
  <c r="E56" i="5"/>
  <c r="E55" i="14"/>
  <c r="R163" i="1"/>
  <c r="S163" i="1" s="1"/>
  <c r="E53" i="14"/>
  <c r="R25" i="1"/>
  <c r="S25" i="1" s="1"/>
  <c r="H34" i="5" s="1"/>
  <c r="J208" i="1"/>
  <c r="E23" i="15"/>
  <c r="P97" i="1"/>
  <c r="P87" i="1"/>
  <c r="Q87" i="1" s="1"/>
  <c r="H22" i="3" s="1"/>
  <c r="L22" i="3" s="1"/>
  <c r="P104" i="1"/>
  <c r="Q104" i="1" s="1"/>
  <c r="R104" i="1" s="1"/>
  <c r="S104" i="1" s="1"/>
  <c r="L236" i="1"/>
  <c r="R236" i="1" s="1"/>
  <c r="D17" i="3"/>
  <c r="D30" i="3"/>
  <c r="E23" i="14"/>
  <c r="E17" i="14"/>
  <c r="E29" i="14"/>
  <c r="E43" i="14"/>
  <c r="P229" i="1"/>
  <c r="E60" i="14"/>
  <c r="E49" i="14"/>
  <c r="J39" i="1"/>
  <c r="R39" i="1" s="1"/>
  <c r="J23" i="1"/>
  <c r="R23" i="1" s="1"/>
  <c r="J15" i="1"/>
  <c r="E22" i="5"/>
  <c r="J9" i="1"/>
  <c r="O229" i="1"/>
  <c r="E72" i="14"/>
  <c r="E229" i="1"/>
  <c r="Q229" i="1"/>
  <c r="D34" i="9" s="1"/>
  <c r="R156" i="1"/>
  <c r="S156" i="1" s="1"/>
  <c r="Q62" i="1"/>
  <c r="D53" i="3"/>
  <c r="N123" i="1"/>
  <c r="D48" i="9" s="1"/>
  <c r="D50" i="9" s="1"/>
  <c r="R154" i="1"/>
  <c r="S154" i="1" s="1"/>
  <c r="E73" i="14"/>
  <c r="D22" i="9"/>
  <c r="E40" i="14"/>
  <c r="J54" i="3"/>
  <c r="R168" i="1"/>
  <c r="S168" i="1" s="1"/>
  <c r="E22" i="14"/>
  <c r="E48" i="14"/>
  <c r="E24" i="7"/>
  <c r="E21" i="8" s="1"/>
  <c r="P90" i="1"/>
  <c r="Q90" i="1" s="1"/>
  <c r="H25" i="3" s="1"/>
  <c r="D44" i="3"/>
  <c r="P93" i="1"/>
  <c r="Q93" i="1" s="1"/>
  <c r="H28" i="3" s="1"/>
  <c r="J73" i="1"/>
  <c r="E25" i="5"/>
  <c r="E30" i="5"/>
  <c r="D49" i="3"/>
  <c r="P99" i="1"/>
  <c r="Q99" i="1" s="1"/>
  <c r="H49" i="3" s="1"/>
  <c r="P115" i="1"/>
  <c r="D50" i="3"/>
  <c r="E54" i="14"/>
  <c r="P121" i="1"/>
  <c r="Q121" i="1" s="1"/>
  <c r="H55" i="3" s="1"/>
  <c r="J55" i="3" s="1"/>
  <c r="R142" i="1"/>
  <c r="S142" i="1" s="1"/>
  <c r="E17" i="15"/>
  <c r="F17" i="15" s="1"/>
  <c r="I17" i="15" s="1"/>
  <c r="J31" i="1"/>
  <c r="E38" i="14"/>
  <c r="F38" i="14" s="1"/>
  <c r="G38" i="14" s="1"/>
  <c r="E34" i="5"/>
  <c r="E24" i="5"/>
  <c r="E17" i="5"/>
  <c r="E21" i="5"/>
  <c r="E18" i="5"/>
  <c r="D28" i="3"/>
  <c r="D34" i="3"/>
  <c r="E66" i="14"/>
  <c r="F66" i="14" s="1"/>
  <c r="I66" i="14" s="1"/>
  <c r="E50" i="14"/>
  <c r="F50" i="14" s="1"/>
  <c r="E47" i="14"/>
  <c r="F47" i="14" s="1"/>
  <c r="H47" i="14" s="1"/>
  <c r="E58" i="14"/>
  <c r="F58" i="14" s="1"/>
  <c r="I58" i="14" s="1"/>
  <c r="P84" i="1"/>
  <c r="Q84" i="1" s="1"/>
  <c r="H19" i="3" s="1"/>
  <c r="R136" i="1"/>
  <c r="S136" i="1" s="1"/>
  <c r="G46" i="1"/>
  <c r="G31" i="1"/>
  <c r="J53" i="1"/>
  <c r="E62" i="5" s="1"/>
  <c r="R206" i="1"/>
  <c r="S206" i="1" s="1"/>
  <c r="E26" i="15"/>
  <c r="F26" i="15" s="1"/>
  <c r="E24" i="15"/>
  <c r="E21" i="15"/>
  <c r="E35" i="14"/>
  <c r="R180" i="1"/>
  <c r="S180" i="1" s="1"/>
  <c r="E25" i="14"/>
  <c r="J46" i="1"/>
  <c r="J36" i="1"/>
  <c r="R36" i="1" s="1"/>
  <c r="R220" i="1"/>
  <c r="S220" i="1" s="1"/>
  <c r="E46" i="5"/>
  <c r="M34" i="1"/>
  <c r="P92" i="1"/>
  <c r="Q92" i="1" s="1"/>
  <c r="R191" i="1"/>
  <c r="S191" i="1" s="1"/>
  <c r="E71" i="14"/>
  <c r="F71" i="14" s="1"/>
  <c r="H71" i="14" s="1"/>
  <c r="E68" i="14"/>
  <c r="E63" i="14"/>
  <c r="E52" i="14"/>
  <c r="F52" i="14" s="1"/>
  <c r="H52" i="14" s="1"/>
  <c r="E46" i="14"/>
  <c r="F46" i="14" s="1"/>
  <c r="H46" i="14" s="1"/>
  <c r="E44" i="14"/>
  <c r="E42" i="14"/>
  <c r="R155" i="1"/>
  <c r="S155" i="1" s="1"/>
  <c r="R153" i="1"/>
  <c r="S153" i="1" s="1"/>
  <c r="E36" i="14"/>
  <c r="E24" i="14"/>
  <c r="E21" i="14"/>
  <c r="F21" i="14" s="1"/>
  <c r="H21" i="14" s="1"/>
  <c r="E20" i="14"/>
  <c r="G10" i="1"/>
  <c r="R10" i="1" s="1"/>
  <c r="E27" i="5"/>
  <c r="E28" i="5"/>
  <c r="F73" i="14"/>
  <c r="I73" i="14" s="1"/>
  <c r="E45" i="14"/>
  <c r="F45" i="14" s="1"/>
  <c r="H45" i="14" s="1"/>
  <c r="R162" i="1"/>
  <c r="S162" i="1" s="1"/>
  <c r="E37" i="14"/>
  <c r="F37" i="14" s="1"/>
  <c r="G37" i="14" s="1"/>
  <c r="R166" i="1"/>
  <c r="S166" i="1" s="1"/>
  <c r="P98" i="1"/>
  <c r="Q98" i="1" s="1"/>
  <c r="H33" i="3" s="1"/>
  <c r="R186" i="1"/>
  <c r="S186" i="1" s="1"/>
  <c r="E69" i="14"/>
  <c r="E61" i="14"/>
  <c r="F61" i="14" s="1"/>
  <c r="H61" i="14" s="1"/>
  <c r="G8" i="1"/>
  <c r="R187" i="1"/>
  <c r="S187" i="1" s="1"/>
  <c r="E64" i="14"/>
  <c r="F64" i="14" s="1"/>
  <c r="H64" i="14" s="1"/>
  <c r="R189" i="1"/>
  <c r="S189" i="1" s="1"/>
  <c r="J20" i="1"/>
  <c r="R20" i="1" s="1"/>
  <c r="T20" i="1" s="1"/>
  <c r="I14" i="9" s="1"/>
  <c r="E75" i="14"/>
  <c r="F75" i="14" s="1"/>
  <c r="R174" i="1"/>
  <c r="S174" i="1" s="1"/>
  <c r="D40" i="3"/>
  <c r="D24" i="3"/>
  <c r="D45" i="3"/>
  <c r="E33" i="14"/>
  <c r="F33" i="14" s="1"/>
  <c r="Q102" i="1"/>
  <c r="H36" i="3" s="1"/>
  <c r="E17" i="16"/>
  <c r="F17" i="16" s="1"/>
  <c r="H17" i="16" s="1"/>
  <c r="R218" i="1"/>
  <c r="S218" i="1" s="1"/>
  <c r="R216" i="1"/>
  <c r="S216" i="1" s="1"/>
  <c r="D24" i="16"/>
  <c r="N208" i="1"/>
  <c r="E20" i="15"/>
  <c r="D26" i="3"/>
  <c r="P91" i="1"/>
  <c r="D68" i="14"/>
  <c r="R184" i="1"/>
  <c r="S184" i="1" s="1"/>
  <c r="D42" i="14"/>
  <c r="R158" i="1"/>
  <c r="S158" i="1" s="1"/>
  <c r="D49" i="14"/>
  <c r="F49" i="14" s="1"/>
  <c r="G49" i="14" s="1"/>
  <c r="R165" i="1"/>
  <c r="S165" i="1" s="1"/>
  <c r="D38" i="3"/>
  <c r="D33" i="3"/>
  <c r="D24" i="15"/>
  <c r="R203" i="1"/>
  <c r="S203" i="1" s="1"/>
  <c r="D20" i="15"/>
  <c r="G208" i="1"/>
  <c r="D47" i="3"/>
  <c r="P113" i="1"/>
  <c r="D36" i="3"/>
  <c r="P86" i="1"/>
  <c r="Q86" i="1" s="1"/>
  <c r="R86" i="1" s="1"/>
  <c r="S86" i="1" s="1"/>
  <c r="D21" i="3"/>
  <c r="P105" i="1"/>
  <c r="D39" i="3"/>
  <c r="P94" i="1"/>
  <c r="Q94" i="1" s="1"/>
  <c r="D29" i="3"/>
  <c r="R183" i="1"/>
  <c r="S183" i="1" s="1"/>
  <c r="E67" i="14"/>
  <c r="F67" i="14" s="1"/>
  <c r="G67" i="14" s="1"/>
  <c r="D63" i="14"/>
  <c r="R179" i="1"/>
  <c r="S179" i="1" s="1"/>
  <c r="R161" i="1"/>
  <c r="S161" i="1" s="1"/>
  <c r="P88" i="1"/>
  <c r="Q88" i="1" s="1"/>
  <c r="H23" i="3" s="1"/>
  <c r="J23" i="3" s="1"/>
  <c r="D57" i="14"/>
  <c r="F57" i="14" s="1"/>
  <c r="R173" i="1"/>
  <c r="S173" i="1" s="1"/>
  <c r="D40" i="14"/>
  <c r="R157" i="1"/>
  <c r="S157" i="1" s="1"/>
  <c r="R199" i="1"/>
  <c r="S199" i="1" s="1"/>
  <c r="R13" i="1"/>
  <c r="G22" i="5" s="1"/>
  <c r="J22" i="5" s="1"/>
  <c r="R221" i="1"/>
  <c r="S221" i="1" s="1"/>
  <c r="R167" i="1"/>
  <c r="S167" i="1" s="1"/>
  <c r="L192" i="1"/>
  <c r="G226" i="1"/>
  <c r="E23" i="16"/>
  <c r="F23" i="16" s="1"/>
  <c r="I23" i="16" s="1"/>
  <c r="R210" i="1"/>
  <c r="S210" i="1" s="1"/>
  <c r="E28" i="15"/>
  <c r="F28" i="15" s="1"/>
  <c r="R207" i="1"/>
  <c r="S207" i="1" s="1"/>
  <c r="D23" i="15"/>
  <c r="F23" i="15" s="1"/>
  <c r="G23" i="15" s="1"/>
  <c r="R202" i="1"/>
  <c r="S202" i="1" s="1"/>
  <c r="D56" i="3"/>
  <c r="P118" i="1"/>
  <c r="Q118" i="1" s="1"/>
  <c r="H56" i="3" s="1"/>
  <c r="D72" i="14"/>
  <c r="F72" i="14" s="1"/>
  <c r="R188" i="1"/>
  <c r="S188" i="1" s="1"/>
  <c r="D54" i="14"/>
  <c r="R170" i="1"/>
  <c r="S170" i="1" s="1"/>
  <c r="D28" i="14"/>
  <c r="F28" i="14" s="1"/>
  <c r="R143" i="1"/>
  <c r="S143" i="1" s="1"/>
  <c r="R134" i="1"/>
  <c r="S134" i="1" s="1"/>
  <c r="E19" i="14"/>
  <c r="F19" i="14" s="1"/>
  <c r="I19" i="14" s="1"/>
  <c r="D48" i="14"/>
  <c r="R164" i="1"/>
  <c r="S164" i="1" s="1"/>
  <c r="G239" i="1"/>
  <c r="L235" i="1"/>
  <c r="F36" i="5"/>
  <c r="J27" i="1"/>
  <c r="E32" i="16"/>
  <c r="F32" i="16" s="1"/>
  <c r="I32" i="16" s="1"/>
  <c r="R225" i="1"/>
  <c r="S225" i="1" s="1"/>
  <c r="D24" i="14"/>
  <c r="R139" i="1"/>
  <c r="S139" i="1" s="1"/>
  <c r="D30" i="14"/>
  <c r="F30" i="14" s="1"/>
  <c r="R145" i="1"/>
  <c r="S145" i="1" s="1"/>
  <c r="R190" i="1"/>
  <c r="S190" i="1" s="1"/>
  <c r="E74" i="14"/>
  <c r="F74" i="14" s="1"/>
  <c r="D60" i="14"/>
  <c r="F60" i="14" s="1"/>
  <c r="G60" i="14" s="1"/>
  <c r="R176" i="1"/>
  <c r="S176" i="1" s="1"/>
  <c r="R149" i="1"/>
  <c r="S149" i="1" s="1"/>
  <c r="R177" i="1"/>
  <c r="S177" i="1" s="1"/>
  <c r="R214" i="1"/>
  <c r="S214" i="1" s="1"/>
  <c r="G40" i="1"/>
  <c r="J40" i="1"/>
  <c r="F49" i="5"/>
  <c r="F37" i="5"/>
  <c r="J28" i="1"/>
  <c r="R28" i="1" s="1"/>
  <c r="G37" i="5" s="1"/>
  <c r="J37" i="5" s="1"/>
  <c r="G17" i="1"/>
  <c r="J17" i="1"/>
  <c r="D55" i="14"/>
  <c r="R171" i="1"/>
  <c r="S171" i="1" s="1"/>
  <c r="E34" i="14"/>
  <c r="F34" i="14" s="1"/>
  <c r="G34" i="14" s="1"/>
  <c r="R150" i="1"/>
  <c r="S150" i="1" s="1"/>
  <c r="D31" i="14"/>
  <c r="R146" i="1"/>
  <c r="S146" i="1" s="1"/>
  <c r="D23" i="14"/>
  <c r="F23" i="14" s="1"/>
  <c r="R138" i="1"/>
  <c r="S138" i="1" s="1"/>
  <c r="D17" i="14"/>
  <c r="F17" i="14" s="1"/>
  <c r="R131" i="1"/>
  <c r="S131" i="1" s="1"/>
  <c r="D15" i="14"/>
  <c r="R129" i="1"/>
  <c r="S129" i="1" s="1"/>
  <c r="D14" i="14"/>
  <c r="F14" i="14" s="1"/>
  <c r="I14" i="14" s="1"/>
  <c r="R128" i="1"/>
  <c r="S128" i="1" s="1"/>
  <c r="D13" i="14"/>
  <c r="F13" i="14" s="1"/>
  <c r="R127" i="1"/>
  <c r="S127" i="1" s="1"/>
  <c r="G192" i="1"/>
  <c r="R141" i="1"/>
  <c r="S141" i="1" s="1"/>
  <c r="E26" i="14"/>
  <c r="F26" i="14" s="1"/>
  <c r="R15" i="1"/>
  <c r="S15" i="1" s="1"/>
  <c r="H24" i="5" s="1"/>
  <c r="E27" i="15"/>
  <c r="F27" i="15" s="1"/>
  <c r="G9" i="1"/>
  <c r="R9" i="1" s="1"/>
  <c r="D48" i="3"/>
  <c r="D31" i="3"/>
  <c r="E51" i="14"/>
  <c r="F51" i="14" s="1"/>
  <c r="G51" i="14" s="1"/>
  <c r="E41" i="5"/>
  <c r="E48" i="5"/>
  <c r="D281" i="1"/>
  <c r="D283" i="1" s="1"/>
  <c r="L238" i="1"/>
  <c r="R238" i="1" s="1"/>
  <c r="D51" i="3"/>
  <c r="R182" i="1"/>
  <c r="S182" i="1" s="1"/>
  <c r="R152" i="1"/>
  <c r="S152" i="1" s="1"/>
  <c r="E31" i="14"/>
  <c r="E41" i="14"/>
  <c r="F41" i="14" s="1"/>
  <c r="R204" i="1"/>
  <c r="S204" i="1" s="1"/>
  <c r="E37" i="5"/>
  <c r="E19" i="5"/>
  <c r="E40" i="5"/>
  <c r="P108" i="1"/>
  <c r="Q108" i="1" s="1"/>
  <c r="H42" i="3" s="1"/>
  <c r="D41" i="3"/>
  <c r="C41" i="3" s="1"/>
  <c r="D37" i="3"/>
  <c r="E70" i="14"/>
  <c r="F70" i="14" s="1"/>
  <c r="H70" i="14" s="1"/>
  <c r="P117" i="1"/>
  <c r="D52" i="3"/>
  <c r="F29" i="5"/>
  <c r="D42" i="3"/>
  <c r="F20" i="5"/>
  <c r="D15" i="3"/>
  <c r="F39" i="14"/>
  <c r="H39" i="14" s="1"/>
  <c r="G11" i="1"/>
  <c r="R11" i="1" s="1"/>
  <c r="P81" i="1"/>
  <c r="Q81" i="1" s="1"/>
  <c r="H17" i="3" s="1"/>
  <c r="P96" i="1"/>
  <c r="F25" i="5"/>
  <c r="P110" i="1"/>
  <c r="Q110" i="1" s="1"/>
  <c r="J16" i="1"/>
  <c r="R16" i="1" s="1"/>
  <c r="J56" i="1"/>
  <c r="R56" i="1" s="1"/>
  <c r="S56" i="1" s="1"/>
  <c r="H65" i="5" s="1"/>
  <c r="P89" i="1"/>
  <c r="R79" i="1"/>
  <c r="S79" i="1" s="1"/>
  <c r="H15" i="3"/>
  <c r="L70" i="1"/>
  <c r="M70" i="1" s="1"/>
  <c r="F24" i="7" s="1"/>
  <c r="F21" i="8" s="1"/>
  <c r="D24" i="7"/>
  <c r="D21" i="8" s="1"/>
  <c r="G18" i="1"/>
  <c r="R18" i="1" s="1"/>
  <c r="T18" i="1" s="1"/>
  <c r="F27" i="5"/>
  <c r="P112" i="1"/>
  <c r="D46" i="3"/>
  <c r="D16" i="3"/>
  <c r="P80" i="1"/>
  <c r="D44" i="14"/>
  <c r="R160" i="1"/>
  <c r="S160" i="1" s="1"/>
  <c r="D29" i="14"/>
  <c r="F29" i="14" s="1"/>
  <c r="R144" i="1"/>
  <c r="S144" i="1" s="1"/>
  <c r="D43" i="14"/>
  <c r="R159" i="1"/>
  <c r="S159" i="1" s="1"/>
  <c r="D19" i="3"/>
  <c r="E25" i="15"/>
  <c r="E47" i="5"/>
  <c r="G73" i="1"/>
  <c r="D18" i="7"/>
  <c r="D18" i="8" s="1"/>
  <c r="L69" i="1"/>
  <c r="M69" i="1" s="1"/>
  <c r="F18" i="7" s="1"/>
  <c r="N226" i="1"/>
  <c r="R213" i="1"/>
  <c r="L226" i="1"/>
  <c r="E30" i="16"/>
  <c r="F30" i="16" s="1"/>
  <c r="R223" i="1"/>
  <c r="S223" i="1" s="1"/>
  <c r="E26" i="16"/>
  <c r="F26" i="16" s="1"/>
  <c r="I26" i="16" s="1"/>
  <c r="R219" i="1"/>
  <c r="S219" i="1" s="1"/>
  <c r="J226" i="1"/>
  <c r="R215" i="1"/>
  <c r="S215" i="1" s="1"/>
  <c r="E22" i="16"/>
  <c r="F22" i="16" s="1"/>
  <c r="D29" i="16"/>
  <c r="F29" i="16" s="1"/>
  <c r="R222" i="1"/>
  <c r="S222" i="1" s="1"/>
  <c r="D25" i="16"/>
  <c r="R217" i="1"/>
  <c r="S217" i="1" s="1"/>
  <c r="D22" i="15"/>
  <c r="F22" i="15" s="1"/>
  <c r="R201" i="1"/>
  <c r="S201" i="1" s="1"/>
  <c r="D21" i="15"/>
  <c r="F21" i="15" s="1"/>
  <c r="R200" i="1"/>
  <c r="S200" i="1" s="1"/>
  <c r="L208" i="1"/>
  <c r="R196" i="1"/>
  <c r="E62" i="14"/>
  <c r="F62" i="14" s="1"/>
  <c r="R178" i="1"/>
  <c r="S178" i="1" s="1"/>
  <c r="D69" i="14"/>
  <c r="R185" i="1"/>
  <c r="S185" i="1" s="1"/>
  <c r="E16" i="14"/>
  <c r="F16" i="14" s="1"/>
  <c r="H16" i="14" s="1"/>
  <c r="R130" i="1"/>
  <c r="E281" i="1"/>
  <c r="E32" i="14"/>
  <c r="F32" i="14" s="1"/>
  <c r="R147" i="1"/>
  <c r="S147" i="1" s="1"/>
  <c r="D25" i="14"/>
  <c r="R140" i="1"/>
  <c r="S140" i="1" s="1"/>
  <c r="D22" i="14"/>
  <c r="R137" i="1"/>
  <c r="S137" i="1" s="1"/>
  <c r="L66" i="1"/>
  <c r="R37" i="1"/>
  <c r="G46" i="5" s="1"/>
  <c r="J46" i="5" s="1"/>
  <c r="M123" i="1"/>
  <c r="D26" i="9" s="1"/>
  <c r="R169" i="1"/>
  <c r="S169" i="1" s="1"/>
  <c r="D53" i="14"/>
  <c r="F53" i="14" s="1"/>
  <c r="I53" i="14" s="1"/>
  <c r="N175" i="1"/>
  <c r="J175" i="1"/>
  <c r="J192" i="1" s="1"/>
  <c r="F28" i="16"/>
  <c r="G32" i="1"/>
  <c r="R32" i="1" s="1"/>
  <c r="F41" i="5"/>
  <c r="F43" i="5" s="1"/>
  <c r="D25" i="9"/>
  <c r="D14" i="3"/>
  <c r="D36" i="14"/>
  <c r="D20" i="14"/>
  <c r="R135" i="1"/>
  <c r="S135" i="1" s="1"/>
  <c r="F55" i="14"/>
  <c r="I55" i="14" s="1"/>
  <c r="M41" i="1"/>
  <c r="E49" i="5"/>
  <c r="E50" i="5" s="1"/>
  <c r="D35" i="14"/>
  <c r="F35" i="14" s="1"/>
  <c r="R151" i="1"/>
  <c r="S151" i="1" s="1"/>
  <c r="E32" i="5"/>
  <c r="E26" i="5"/>
  <c r="E20" i="5"/>
  <c r="P95" i="1"/>
  <c r="Q95" i="1" s="1"/>
  <c r="H30" i="3" s="1"/>
  <c r="P106" i="1"/>
  <c r="P103" i="1"/>
  <c r="P100" i="1"/>
  <c r="L71" i="1"/>
  <c r="M71" i="1" s="1"/>
  <c r="F26" i="7" s="1"/>
  <c r="F23" i="8" s="1"/>
  <c r="E33" i="5"/>
  <c r="E31" i="5"/>
  <c r="P29" i="1"/>
  <c r="P34" i="1" s="1"/>
  <c r="E23" i="5"/>
  <c r="E55" i="5"/>
  <c r="F20" i="16"/>
  <c r="G20" i="16" s="1"/>
  <c r="D43" i="5"/>
  <c r="F31" i="16"/>
  <c r="D50" i="5"/>
  <c r="J8" i="1"/>
  <c r="F21" i="16"/>
  <c r="H21" i="16" s="1"/>
  <c r="E29" i="5"/>
  <c r="D25" i="3"/>
  <c r="T123" i="1"/>
  <c r="G21" i="1"/>
  <c r="J21" i="1"/>
  <c r="F51" i="3"/>
  <c r="P116" i="1"/>
  <c r="D27" i="7"/>
  <c r="L72" i="1"/>
  <c r="E17" i="8"/>
  <c r="D23" i="8"/>
  <c r="P111" i="1"/>
  <c r="D284" i="1"/>
  <c r="P114" i="1"/>
  <c r="F30" i="5"/>
  <c r="G123" i="1"/>
  <c r="D27" i="9" s="1"/>
  <c r="R107" i="1"/>
  <c r="S107" i="1" s="1"/>
  <c r="I49" i="9"/>
  <c r="F24" i="3"/>
  <c r="J123" i="1"/>
  <c r="D30" i="9" s="1"/>
  <c r="D35" i="3"/>
  <c r="P101" i="1"/>
  <c r="F27" i="14"/>
  <c r="E36" i="5"/>
  <c r="E60" i="5"/>
  <c r="R51" i="1"/>
  <c r="R52" i="1"/>
  <c r="G61" i="5" s="1"/>
  <c r="J61" i="5" s="1"/>
  <c r="G58" i="1"/>
  <c r="R58" i="1" s="1"/>
  <c r="G67" i="5" s="1"/>
  <c r="J67" i="5" s="1"/>
  <c r="G50" i="1"/>
  <c r="D59" i="5" s="1"/>
  <c r="R54" i="1"/>
  <c r="G63" i="5" s="1"/>
  <c r="J63" i="5" s="1"/>
  <c r="P48" i="1"/>
  <c r="J43" i="1"/>
  <c r="J44" i="1" s="1"/>
  <c r="D64" i="5"/>
  <c r="D66" i="5"/>
  <c r="R57" i="1"/>
  <c r="R53" i="1"/>
  <c r="G62" i="5" s="1"/>
  <c r="J62" i="5" s="1"/>
  <c r="D65" i="5"/>
  <c r="D61" i="5"/>
  <c r="J55" i="1"/>
  <c r="R55" i="1" s="1"/>
  <c r="J47" i="1"/>
  <c r="J48" i="1" s="1"/>
  <c r="F69" i="5"/>
  <c r="G47" i="1"/>
  <c r="G43" i="1"/>
  <c r="G41" i="1"/>
  <c r="D14" i="9" s="1"/>
  <c r="R33" i="1"/>
  <c r="D38" i="5"/>
  <c r="G27" i="1"/>
  <c r="R12" i="1"/>
  <c r="T12" i="1" s="1"/>
  <c r="I12" i="9" s="1"/>
  <c r="J14" i="1"/>
  <c r="G14" i="1"/>
  <c r="P119" i="1"/>
  <c r="R69" i="1"/>
  <c r="S69" i="1" s="1"/>
  <c r="J59" i="1"/>
  <c r="D63" i="5"/>
  <c r="C15" i="2"/>
  <c r="B37" i="2" s="1"/>
  <c r="M15" i="2"/>
  <c r="C37" i="2" s="1"/>
  <c r="P60" i="1"/>
  <c r="F28" i="5"/>
  <c r="J19" i="1"/>
  <c r="G19" i="1"/>
  <c r="R13" i="3"/>
  <c r="M29" i="1"/>
  <c r="J41" i="1" l="1"/>
  <c r="G27" i="16"/>
  <c r="G34" i="1"/>
  <c r="D13" i="9" s="1"/>
  <c r="F15" i="14"/>
  <c r="I15" i="14" s="1"/>
  <c r="F20" i="14"/>
  <c r="G20" i="14" s="1"/>
  <c r="F48" i="14"/>
  <c r="R99" i="1"/>
  <c r="S99" i="1" s="1"/>
  <c r="R118" i="1"/>
  <c r="S118" i="1" s="1"/>
  <c r="J30" i="3"/>
  <c r="R87" i="1"/>
  <c r="S87" i="1" s="1"/>
  <c r="R121" i="1"/>
  <c r="S121" i="1" s="1"/>
  <c r="H38" i="3"/>
  <c r="L38" i="3" s="1"/>
  <c r="L33" i="3"/>
  <c r="R46" i="1"/>
  <c r="S46" i="1" s="1"/>
  <c r="R27" i="1"/>
  <c r="S27" i="1" s="1"/>
  <c r="H36" i="5" s="1"/>
  <c r="G39" i="14"/>
  <c r="I74" i="14"/>
  <c r="G74" i="14"/>
  <c r="L23" i="3"/>
  <c r="C22" i="3"/>
  <c r="F25" i="16"/>
  <c r="G25" i="16" s="1"/>
  <c r="G34" i="5"/>
  <c r="J34" i="5" s="1"/>
  <c r="F43" i="14"/>
  <c r="H43" i="14" s="1"/>
  <c r="T25" i="1"/>
  <c r="J22" i="3"/>
  <c r="D285" i="1"/>
  <c r="Q97" i="1"/>
  <c r="H32" i="3" s="1"/>
  <c r="R102" i="1"/>
  <c r="S102" i="1" s="1"/>
  <c r="L28" i="3"/>
  <c r="S37" i="1"/>
  <c r="H46" i="5" s="1"/>
  <c r="H53" i="14"/>
  <c r="I27" i="16"/>
  <c r="G53" i="14"/>
  <c r="H51" i="14"/>
  <c r="J42" i="3"/>
  <c r="F24" i="15"/>
  <c r="J24" i="15" s="1"/>
  <c r="H38" i="14"/>
  <c r="C55" i="3"/>
  <c r="J28" i="3"/>
  <c r="R93" i="1"/>
  <c r="S93" i="1" s="1"/>
  <c r="J31" i="6"/>
  <c r="R31" i="1"/>
  <c r="G40" i="5" s="1"/>
  <c r="J40" i="5" s="1"/>
  <c r="G19" i="5"/>
  <c r="J19" i="5" s="1"/>
  <c r="C28" i="3"/>
  <c r="G21" i="8"/>
  <c r="J17" i="15"/>
  <c r="G17" i="15"/>
  <c r="H17" i="15"/>
  <c r="F22" i="14"/>
  <c r="I22" i="14" s="1"/>
  <c r="F44" i="14"/>
  <c r="H44" i="14" s="1"/>
  <c r="F40" i="14"/>
  <c r="H40" i="14" s="1"/>
  <c r="R50" i="1"/>
  <c r="R90" i="1"/>
  <c r="S90" i="1" s="1"/>
  <c r="R8" i="1"/>
  <c r="G17" i="5" s="1"/>
  <c r="J17" i="5" s="1"/>
  <c r="F36" i="14"/>
  <c r="I36" i="14" s="1"/>
  <c r="R98" i="1"/>
  <c r="S98" i="1" s="1"/>
  <c r="F68" i="14"/>
  <c r="G68" i="14" s="1"/>
  <c r="F24" i="14"/>
  <c r="H24" i="14" s="1"/>
  <c r="L49" i="3"/>
  <c r="I51" i="14"/>
  <c r="M66" i="1"/>
  <c r="R66" i="1" s="1"/>
  <c r="J41" i="3"/>
  <c r="F54" i="14"/>
  <c r="H54" i="14" s="1"/>
  <c r="F63" i="14"/>
  <c r="H63" i="14" s="1"/>
  <c r="S23" i="1"/>
  <c r="H32" i="5" s="1"/>
  <c r="T23" i="1"/>
  <c r="E28" i="7"/>
  <c r="G23" i="8"/>
  <c r="T16" i="1"/>
  <c r="I15" i="9" s="1"/>
  <c r="S16" i="1"/>
  <c r="H25" i="5" s="1"/>
  <c r="G25" i="5"/>
  <c r="J25" i="5" s="1"/>
  <c r="I52" i="14"/>
  <c r="L52" i="14" s="1"/>
  <c r="L55" i="3"/>
  <c r="J19" i="3"/>
  <c r="E43" i="5"/>
  <c r="F42" i="14"/>
  <c r="G42" i="14" s="1"/>
  <c r="C49" i="3"/>
  <c r="I38" i="14"/>
  <c r="F31" i="14"/>
  <c r="H31" i="14" s="1"/>
  <c r="F20" i="15"/>
  <c r="J20" i="15" s="1"/>
  <c r="J26" i="15"/>
  <c r="I26" i="15"/>
  <c r="Q78" i="1"/>
  <c r="H14" i="3" s="1"/>
  <c r="J14" i="3" s="1"/>
  <c r="H74" i="14"/>
  <c r="T28" i="1"/>
  <c r="G48" i="1"/>
  <c r="H23" i="16"/>
  <c r="J49" i="3"/>
  <c r="J34" i="1"/>
  <c r="R92" i="1"/>
  <c r="S92" i="1" s="1"/>
  <c r="H27" i="3"/>
  <c r="S10" i="1"/>
  <c r="H19" i="5" s="1"/>
  <c r="G23" i="16"/>
  <c r="D17" i="8"/>
  <c r="H21" i="3"/>
  <c r="J21" i="3" s="1"/>
  <c r="Q115" i="1"/>
  <c r="H50" i="3" s="1"/>
  <c r="G21" i="14"/>
  <c r="G33" i="5"/>
  <c r="J33" i="5" s="1"/>
  <c r="G18" i="7"/>
  <c r="J18" i="7" s="1"/>
  <c r="J56" i="3"/>
  <c r="G52" i="14"/>
  <c r="G16" i="14"/>
  <c r="G61" i="14"/>
  <c r="R17" i="1"/>
  <c r="T17" i="1" s="1"/>
  <c r="C56" i="3"/>
  <c r="I45" i="14"/>
  <c r="L45" i="14" s="1"/>
  <c r="L19" i="3"/>
  <c r="I21" i="14"/>
  <c r="L21" i="14" s="1"/>
  <c r="G55" i="14"/>
  <c r="G73" i="14"/>
  <c r="G58" i="14"/>
  <c r="H73" i="14"/>
  <c r="L73" i="14" s="1"/>
  <c r="G19" i="14"/>
  <c r="S24" i="1"/>
  <c r="H33" i="5" s="1"/>
  <c r="F69" i="14"/>
  <c r="H69" i="14" s="1"/>
  <c r="I37" i="14"/>
  <c r="I39" i="14"/>
  <c r="L39" i="14" s="1"/>
  <c r="I20" i="14"/>
  <c r="H37" i="14"/>
  <c r="G229" i="1"/>
  <c r="D33" i="9" s="1"/>
  <c r="G15" i="14"/>
  <c r="G57" i="14"/>
  <c r="H57" i="14"/>
  <c r="G17" i="16"/>
  <c r="I17" i="16"/>
  <c r="F18" i="8"/>
  <c r="G18" i="8" s="1"/>
  <c r="I18" i="8" s="1"/>
  <c r="H60" i="14"/>
  <c r="H24" i="15"/>
  <c r="H20" i="16"/>
  <c r="D33" i="16"/>
  <c r="G26" i="7"/>
  <c r="H26" i="7" s="1"/>
  <c r="G45" i="14"/>
  <c r="R71" i="1"/>
  <c r="S71" i="1" s="1"/>
  <c r="G24" i="15"/>
  <c r="I20" i="16"/>
  <c r="I60" i="14"/>
  <c r="E29" i="15"/>
  <c r="I61" i="14"/>
  <c r="L61" i="14" s="1"/>
  <c r="C36" i="3"/>
  <c r="D29" i="15"/>
  <c r="H14" i="14"/>
  <c r="L14" i="14" s="1"/>
  <c r="J15" i="3"/>
  <c r="G23" i="14"/>
  <c r="I23" i="14"/>
  <c r="H23" i="14"/>
  <c r="G30" i="14"/>
  <c r="I30" i="14"/>
  <c r="H30" i="14"/>
  <c r="H28" i="15"/>
  <c r="G28" i="15"/>
  <c r="I28" i="15"/>
  <c r="J28" i="15"/>
  <c r="G29" i="16"/>
  <c r="I29" i="16"/>
  <c r="H29" i="16"/>
  <c r="G18" i="5"/>
  <c r="J18" i="5" s="1"/>
  <c r="T9" i="1"/>
  <c r="S9" i="1"/>
  <c r="H18" i="5" s="1"/>
  <c r="H36" i="14"/>
  <c r="G17" i="14"/>
  <c r="I17" i="14"/>
  <c r="H17" i="14"/>
  <c r="H48" i="14"/>
  <c r="I48" i="14"/>
  <c r="G48" i="14"/>
  <c r="I72" i="14"/>
  <c r="H72" i="14"/>
  <c r="G72" i="14"/>
  <c r="Q91" i="1"/>
  <c r="H26" i="3" s="1"/>
  <c r="J33" i="3"/>
  <c r="H20" i="14"/>
  <c r="I57" i="14"/>
  <c r="G21" i="5"/>
  <c r="J21" i="5" s="1"/>
  <c r="F24" i="16"/>
  <c r="G24" i="16" s="1"/>
  <c r="R70" i="1"/>
  <c r="S70" i="1" s="1"/>
  <c r="C33" i="3"/>
  <c r="I46" i="14"/>
  <c r="L46" i="14" s="1"/>
  <c r="R81" i="1"/>
  <c r="S81" i="1" s="1"/>
  <c r="J23" i="15"/>
  <c r="H58" i="14"/>
  <c r="L58" i="14" s="1"/>
  <c r="H19" i="14"/>
  <c r="L19" i="14" s="1"/>
  <c r="G26" i="15"/>
  <c r="E59" i="14"/>
  <c r="F59" i="14" s="1"/>
  <c r="I59" i="14" s="1"/>
  <c r="J229" i="1"/>
  <c r="D35" i="9" s="1"/>
  <c r="R40" i="1"/>
  <c r="R41" i="1" s="1"/>
  <c r="T13" i="1"/>
  <c r="S13" i="1"/>
  <c r="H22" i="5" s="1"/>
  <c r="Q105" i="1"/>
  <c r="H39" i="3" s="1"/>
  <c r="C39" i="3" s="1"/>
  <c r="Q113" i="1"/>
  <c r="H47" i="3" s="1"/>
  <c r="C23" i="3"/>
  <c r="J36" i="3"/>
  <c r="G46" i="14"/>
  <c r="F25" i="15"/>
  <c r="J25" i="15" s="1"/>
  <c r="T15" i="1"/>
  <c r="T36" i="1"/>
  <c r="S36" i="1"/>
  <c r="H45" i="5" s="1"/>
  <c r="G45" i="5"/>
  <c r="J45" i="5" s="1"/>
  <c r="G66" i="14"/>
  <c r="H66" i="14"/>
  <c r="L66" i="14" s="1"/>
  <c r="P62" i="1"/>
  <c r="D16" i="9" s="1"/>
  <c r="E33" i="16"/>
  <c r="I16" i="14"/>
  <c r="L16" i="14" s="1"/>
  <c r="G24" i="7"/>
  <c r="H24" i="7" s="1"/>
  <c r="L41" i="3"/>
  <c r="G14" i="14"/>
  <c r="L36" i="3"/>
  <c r="D76" i="14"/>
  <c r="G24" i="5"/>
  <c r="J24" i="5" s="1"/>
  <c r="R88" i="1"/>
  <c r="S88" i="1" s="1"/>
  <c r="G40" i="14"/>
  <c r="L239" i="1"/>
  <c r="D39" i="9" s="1"/>
  <c r="R235" i="1"/>
  <c r="R239" i="1" s="1"/>
  <c r="L56" i="3"/>
  <c r="R94" i="1"/>
  <c r="S94" i="1" s="1"/>
  <c r="H29" i="3"/>
  <c r="L29" i="3" s="1"/>
  <c r="S11" i="1"/>
  <c r="H20" i="5" s="1"/>
  <c r="G20" i="5"/>
  <c r="J20" i="5" s="1"/>
  <c r="T11" i="1"/>
  <c r="G22" i="15"/>
  <c r="I22" i="15"/>
  <c r="H22" i="15"/>
  <c r="J22" i="15"/>
  <c r="G27" i="5"/>
  <c r="J27" i="5" s="1"/>
  <c r="J19" i="6"/>
  <c r="S18" i="1"/>
  <c r="H27" i="5" s="1"/>
  <c r="C19" i="3"/>
  <c r="I21" i="16"/>
  <c r="G32" i="5"/>
  <c r="J32" i="5" s="1"/>
  <c r="F25" i="14"/>
  <c r="I25" i="14" s="1"/>
  <c r="Q89" i="1"/>
  <c r="H24" i="3" s="1"/>
  <c r="J24" i="3" s="1"/>
  <c r="Q96" i="1"/>
  <c r="H31" i="3" s="1"/>
  <c r="I71" i="14"/>
  <c r="L71" i="14" s="1"/>
  <c r="H67" i="14"/>
  <c r="I67" i="14"/>
  <c r="D21" i="9"/>
  <c r="H32" i="16"/>
  <c r="G21" i="16"/>
  <c r="L15" i="3"/>
  <c r="G32" i="16"/>
  <c r="C15" i="3"/>
  <c r="Q117" i="1"/>
  <c r="H52" i="3" s="1"/>
  <c r="G71" i="14"/>
  <c r="H23" i="15"/>
  <c r="H49" i="14"/>
  <c r="R110" i="1"/>
  <c r="S110" i="1" s="1"/>
  <c r="H44" i="3"/>
  <c r="H30" i="16"/>
  <c r="I30" i="16"/>
  <c r="G30" i="16"/>
  <c r="E27" i="8"/>
  <c r="R95" i="1"/>
  <c r="S95" i="1" s="1"/>
  <c r="H55" i="14"/>
  <c r="L55" i="14" s="1"/>
  <c r="I49" i="14"/>
  <c r="H26" i="15"/>
  <c r="Q103" i="1"/>
  <c r="H37" i="3" s="1"/>
  <c r="S130" i="1"/>
  <c r="L229" i="1"/>
  <c r="D36" i="9" s="1"/>
  <c r="Q112" i="1"/>
  <c r="H46" i="3" s="1"/>
  <c r="Q106" i="1"/>
  <c r="H40" i="3" s="1"/>
  <c r="F28" i="6"/>
  <c r="G41" i="5"/>
  <c r="J41" i="5" s="1"/>
  <c r="S32" i="1"/>
  <c r="H41" i="5" s="1"/>
  <c r="G28" i="6"/>
  <c r="J28" i="6" s="1"/>
  <c r="T32" i="1"/>
  <c r="N192" i="1"/>
  <c r="N229" i="1" s="1"/>
  <c r="D37" i="9" s="1"/>
  <c r="S208" i="1"/>
  <c r="G39" i="15" s="1"/>
  <c r="S213" i="1"/>
  <c r="S226" i="1" s="1"/>
  <c r="R226" i="1"/>
  <c r="G47" i="5"/>
  <c r="J47" i="5" s="1"/>
  <c r="T38" i="1"/>
  <c r="S38" i="1"/>
  <c r="H47" i="5" s="1"/>
  <c r="Q80" i="1"/>
  <c r="H16" i="3" s="1"/>
  <c r="J16" i="3" s="1"/>
  <c r="D28" i="7"/>
  <c r="R175" i="1"/>
  <c r="S175" i="1" s="1"/>
  <c r="I34" i="14"/>
  <c r="H34" i="14"/>
  <c r="I28" i="16"/>
  <c r="G28" i="16"/>
  <c r="H28" i="16"/>
  <c r="H32" i="14"/>
  <c r="G32" i="14"/>
  <c r="I32" i="14"/>
  <c r="R84" i="1"/>
  <c r="S84" i="1" s="1"/>
  <c r="Q100" i="1"/>
  <c r="H34" i="3" s="1"/>
  <c r="R208" i="1"/>
  <c r="F39" i="15" s="1"/>
  <c r="S196" i="1"/>
  <c r="I75" i="14"/>
  <c r="H75" i="14"/>
  <c r="G75" i="14"/>
  <c r="S28" i="1"/>
  <c r="H37" i="5" s="1"/>
  <c r="G70" i="14"/>
  <c r="G47" i="14"/>
  <c r="I47" i="14"/>
  <c r="L47" i="14" s="1"/>
  <c r="G13" i="14"/>
  <c r="I13" i="14"/>
  <c r="H13" i="14"/>
  <c r="G64" i="14"/>
  <c r="G29" i="5"/>
  <c r="J29" i="5" s="1"/>
  <c r="I64" i="14"/>
  <c r="L64" i="14" s="1"/>
  <c r="I70" i="14"/>
  <c r="L70" i="14" s="1"/>
  <c r="E38" i="5"/>
  <c r="H31" i="16"/>
  <c r="G31" i="16"/>
  <c r="I31" i="16"/>
  <c r="G62" i="14"/>
  <c r="I62" i="14"/>
  <c r="H62" i="14"/>
  <c r="H29" i="14"/>
  <c r="I29" i="14"/>
  <c r="G29" i="14"/>
  <c r="G26" i="14"/>
  <c r="H26" i="14"/>
  <c r="I26" i="14"/>
  <c r="G22" i="16"/>
  <c r="I22" i="16"/>
  <c r="H22" i="16"/>
  <c r="I23" i="15"/>
  <c r="I50" i="14"/>
  <c r="H50" i="14"/>
  <c r="G50" i="14"/>
  <c r="G33" i="14"/>
  <c r="I33" i="14"/>
  <c r="H33" i="14"/>
  <c r="G26" i="16"/>
  <c r="H26" i="16"/>
  <c r="G29" i="1"/>
  <c r="D12" i="9" s="1"/>
  <c r="H21" i="15"/>
  <c r="G21" i="15"/>
  <c r="I21" i="15"/>
  <c r="J21" i="15"/>
  <c r="L42" i="3"/>
  <c r="C42" i="3"/>
  <c r="L25" i="3"/>
  <c r="I27" i="14"/>
  <c r="H27" i="14"/>
  <c r="G27" i="14"/>
  <c r="Q111" i="1"/>
  <c r="H45" i="3" s="1"/>
  <c r="J29" i="1"/>
  <c r="G60" i="1"/>
  <c r="M72" i="1"/>
  <c r="F27" i="7" s="1"/>
  <c r="F24" i="8" s="1"/>
  <c r="Q116" i="1"/>
  <c r="H51" i="3" s="1"/>
  <c r="J51" i="3" s="1"/>
  <c r="R21" i="1"/>
  <c r="C30" i="3"/>
  <c r="G28" i="14"/>
  <c r="H28" i="14"/>
  <c r="I28" i="14"/>
  <c r="F38" i="5"/>
  <c r="F71" i="5" s="1"/>
  <c r="G65" i="5"/>
  <c r="J65" i="5" s="1"/>
  <c r="R14" i="1"/>
  <c r="S14" i="1" s="1"/>
  <c r="H23" i="5" s="1"/>
  <c r="G27" i="15"/>
  <c r="J27" i="15"/>
  <c r="I27" i="15"/>
  <c r="H27" i="15"/>
  <c r="D24" i="8"/>
  <c r="L73" i="1"/>
  <c r="R108" i="1"/>
  <c r="S108" i="1" s="1"/>
  <c r="C17" i="3"/>
  <c r="J17" i="3"/>
  <c r="L17" i="3"/>
  <c r="Q101" i="1"/>
  <c r="H35" i="3" s="1"/>
  <c r="L35" i="3" s="1"/>
  <c r="L30" i="3"/>
  <c r="Q114" i="1"/>
  <c r="H48" i="3" s="1"/>
  <c r="J25" i="3"/>
  <c r="C25" i="3"/>
  <c r="J35" i="6"/>
  <c r="S52" i="1"/>
  <c r="H61" i="5" s="1"/>
  <c r="S53" i="1"/>
  <c r="H62" i="5" s="1"/>
  <c r="S54" i="1"/>
  <c r="H63" i="5" s="1"/>
  <c r="S58" i="1"/>
  <c r="H67" i="5" s="1"/>
  <c r="S51" i="1"/>
  <c r="H60" i="5" s="1"/>
  <c r="G60" i="5"/>
  <c r="J60" i="5" s="1"/>
  <c r="D67" i="5"/>
  <c r="D69" i="5" s="1"/>
  <c r="D71" i="5" s="1"/>
  <c r="S20" i="1"/>
  <c r="H29" i="5" s="1"/>
  <c r="G64" i="5"/>
  <c r="J64" i="5" s="1"/>
  <c r="S55" i="1"/>
  <c r="H64" i="5" s="1"/>
  <c r="G66" i="5"/>
  <c r="J66" i="5" s="1"/>
  <c r="S57" i="1"/>
  <c r="H66" i="5" s="1"/>
  <c r="R47" i="1"/>
  <c r="R43" i="1"/>
  <c r="G44" i="1"/>
  <c r="J27" i="6"/>
  <c r="G42" i="5"/>
  <c r="J42" i="5" s="1"/>
  <c r="T33" i="1"/>
  <c r="I17" i="9" s="1"/>
  <c r="S33" i="1"/>
  <c r="H42" i="5" s="1"/>
  <c r="T22" i="1"/>
  <c r="S22" i="1"/>
  <c r="H31" i="5" s="1"/>
  <c r="S12" i="1"/>
  <c r="H21" i="5" s="1"/>
  <c r="P123" i="1"/>
  <c r="Q119" i="1"/>
  <c r="R119" i="1" s="1"/>
  <c r="M62" i="1"/>
  <c r="D18" i="9"/>
  <c r="S50" i="1"/>
  <c r="G59" i="5"/>
  <c r="I41" i="14"/>
  <c r="G41" i="14"/>
  <c r="H41" i="14"/>
  <c r="H35" i="14"/>
  <c r="G35" i="14"/>
  <c r="I35" i="14"/>
  <c r="E68" i="5"/>
  <c r="E69" i="5" s="1"/>
  <c r="J60" i="1"/>
  <c r="R59" i="1"/>
  <c r="R19" i="1"/>
  <c r="S39" i="1"/>
  <c r="G48" i="5"/>
  <c r="T39" i="1"/>
  <c r="H25" i="16" l="1"/>
  <c r="G36" i="5"/>
  <c r="J36" i="5" s="1"/>
  <c r="I24" i="15"/>
  <c r="H15" i="14"/>
  <c r="L15" i="14" s="1"/>
  <c r="J38" i="3"/>
  <c r="C38" i="3"/>
  <c r="G22" i="14"/>
  <c r="I31" i="14"/>
  <c r="T27" i="1"/>
  <c r="I16" i="9" s="1"/>
  <c r="L74" i="14"/>
  <c r="G36" i="14"/>
  <c r="I42" i="14"/>
  <c r="I40" i="14"/>
  <c r="L40" i="14" s="1"/>
  <c r="J23" i="6"/>
  <c r="I25" i="16"/>
  <c r="G55" i="5"/>
  <c r="J55" i="5" s="1"/>
  <c r="I43" i="14"/>
  <c r="L43" i="14" s="1"/>
  <c r="G43" i="14"/>
  <c r="G44" i="14"/>
  <c r="R34" i="1"/>
  <c r="R97" i="1"/>
  <c r="S97" i="1" s="1"/>
  <c r="L32" i="3"/>
  <c r="J32" i="3"/>
  <c r="C32" i="3"/>
  <c r="R115" i="1"/>
  <c r="S115" i="1" s="1"/>
  <c r="H18" i="7"/>
  <c r="J26" i="6"/>
  <c r="S31" i="1"/>
  <c r="H40" i="5" s="1"/>
  <c r="H43" i="5" s="1"/>
  <c r="S17" i="1"/>
  <c r="H26" i="5" s="1"/>
  <c r="L51" i="14"/>
  <c r="L39" i="3"/>
  <c r="I68" i="14"/>
  <c r="G54" i="14"/>
  <c r="L38" i="14"/>
  <c r="S8" i="1"/>
  <c r="H17" i="5" s="1"/>
  <c r="I44" i="14"/>
  <c r="L44" i="14" s="1"/>
  <c r="I24" i="14"/>
  <c r="L24" i="14" s="1"/>
  <c r="T8" i="1"/>
  <c r="G24" i="14"/>
  <c r="G26" i="5"/>
  <c r="J26" i="5" s="1"/>
  <c r="S192" i="1"/>
  <c r="G84" i="14" s="1"/>
  <c r="R78" i="1"/>
  <c r="S78" i="1" s="1"/>
  <c r="C14" i="3"/>
  <c r="G20" i="15"/>
  <c r="H68" i="14"/>
  <c r="H22" i="14"/>
  <c r="L22" i="14" s="1"/>
  <c r="G63" i="14"/>
  <c r="I63" i="14"/>
  <c r="L63" i="14" s="1"/>
  <c r="L37" i="14"/>
  <c r="H42" i="14"/>
  <c r="L42" i="14" s="1"/>
  <c r="L48" i="14"/>
  <c r="G25" i="7"/>
  <c r="H25" i="7" s="1"/>
  <c r="S66" i="1"/>
  <c r="S68" i="1" s="1"/>
  <c r="T14" i="1"/>
  <c r="I13" i="9" s="1"/>
  <c r="T21" i="1"/>
  <c r="S21" i="1"/>
  <c r="H30" i="5" s="1"/>
  <c r="F33" i="16"/>
  <c r="I54" i="14"/>
  <c r="L54" i="14" s="1"/>
  <c r="L14" i="3"/>
  <c r="G31" i="14"/>
  <c r="L21" i="3"/>
  <c r="F22" i="8"/>
  <c r="G22" i="8" s="1"/>
  <c r="F25" i="7"/>
  <c r="F28" i="7" s="1"/>
  <c r="I18" i="7"/>
  <c r="H20" i="15"/>
  <c r="G59" i="14"/>
  <c r="I20" i="15"/>
  <c r="C21" i="3"/>
  <c r="F29" i="15"/>
  <c r="I25" i="15"/>
  <c r="H25" i="15"/>
  <c r="I69" i="14"/>
  <c r="C27" i="3"/>
  <c r="J27" i="3"/>
  <c r="L27" i="3"/>
  <c r="G25" i="15"/>
  <c r="I35" i="9" s="1"/>
  <c r="R91" i="1"/>
  <c r="S91" i="1" s="1"/>
  <c r="L50" i="3"/>
  <c r="J50" i="3"/>
  <c r="C50" i="3"/>
  <c r="H59" i="14"/>
  <c r="L59" i="14" s="1"/>
  <c r="L57" i="14"/>
  <c r="G69" i="14"/>
  <c r="L23" i="14"/>
  <c r="L20" i="14"/>
  <c r="L60" i="14"/>
  <c r="E76" i="14"/>
  <c r="L33" i="14"/>
  <c r="L50" i="14"/>
  <c r="L72" i="14"/>
  <c r="L36" i="14"/>
  <c r="F76" i="14"/>
  <c r="H25" i="14"/>
  <c r="L25" i="14" s="1"/>
  <c r="L32" i="14"/>
  <c r="R105" i="1"/>
  <c r="S105" i="1" s="1"/>
  <c r="R111" i="1"/>
  <c r="S111" i="1" s="1"/>
  <c r="L49" i="14"/>
  <c r="L31" i="14"/>
  <c r="L17" i="14"/>
  <c r="G33" i="16"/>
  <c r="I36" i="9" s="1"/>
  <c r="J29" i="3"/>
  <c r="C29" i="3"/>
  <c r="R192" i="1"/>
  <c r="F84" i="14" s="1"/>
  <c r="J47" i="3"/>
  <c r="L47" i="3"/>
  <c r="C47" i="3"/>
  <c r="I24" i="16"/>
  <c r="I33" i="16" s="1"/>
  <c r="H24" i="16"/>
  <c r="H33" i="16" s="1"/>
  <c r="I54" i="9" s="1"/>
  <c r="J26" i="3"/>
  <c r="C26" i="3"/>
  <c r="L26" i="3"/>
  <c r="L30" i="14"/>
  <c r="G49" i="5"/>
  <c r="J49" i="5" s="1"/>
  <c r="T40" i="1"/>
  <c r="T41" i="1" s="1"/>
  <c r="S40" i="1"/>
  <c r="H49" i="5" s="1"/>
  <c r="G27" i="7"/>
  <c r="H27" i="7" s="1"/>
  <c r="J27" i="7" s="1"/>
  <c r="C16" i="3"/>
  <c r="R112" i="1"/>
  <c r="S112" i="1" s="1"/>
  <c r="R103" i="1"/>
  <c r="S103" i="1" s="1"/>
  <c r="J39" i="3"/>
  <c r="R113" i="1"/>
  <c r="S113" i="1" s="1"/>
  <c r="J52" i="3"/>
  <c r="L52" i="3"/>
  <c r="C52" i="3"/>
  <c r="J22" i="6"/>
  <c r="G25" i="14"/>
  <c r="L67" i="14"/>
  <c r="R96" i="1"/>
  <c r="S96" i="1" s="1"/>
  <c r="L24" i="3"/>
  <c r="L44" i="3"/>
  <c r="C44" i="3"/>
  <c r="J44" i="3"/>
  <c r="C31" i="3"/>
  <c r="L31" i="3"/>
  <c r="J31" i="3"/>
  <c r="C24" i="3"/>
  <c r="R117" i="1"/>
  <c r="S117" i="1" s="1"/>
  <c r="R89" i="1"/>
  <c r="S89" i="1" s="1"/>
  <c r="J62" i="1"/>
  <c r="D17" i="9" s="1"/>
  <c r="D15" i="9"/>
  <c r="L16" i="3"/>
  <c r="G42" i="16"/>
  <c r="R106" i="1"/>
  <c r="S106" i="1" s="1"/>
  <c r="L40" i="3"/>
  <c r="J40" i="3"/>
  <c r="C40" i="3"/>
  <c r="J43" i="5"/>
  <c r="L75" i="14"/>
  <c r="R100" i="1"/>
  <c r="S100" i="1" s="1"/>
  <c r="L34" i="14"/>
  <c r="R80" i="1"/>
  <c r="S80" i="1" s="1"/>
  <c r="C46" i="3"/>
  <c r="L46" i="3"/>
  <c r="J46" i="3"/>
  <c r="C37" i="3"/>
  <c r="L37" i="3"/>
  <c r="J37" i="3"/>
  <c r="L34" i="3"/>
  <c r="C34" i="3"/>
  <c r="J34" i="3"/>
  <c r="F42" i="16"/>
  <c r="L27" i="14"/>
  <c r="L13" i="14"/>
  <c r="E71" i="5"/>
  <c r="L29" i="14"/>
  <c r="C51" i="3"/>
  <c r="L51" i="3"/>
  <c r="L26" i="14"/>
  <c r="G23" i="5"/>
  <c r="J23" i="5" s="1"/>
  <c r="J29" i="15"/>
  <c r="I53" i="9" s="1"/>
  <c r="L62" i="14"/>
  <c r="J48" i="3"/>
  <c r="L48" i="3"/>
  <c r="C48" i="3"/>
  <c r="R114" i="1"/>
  <c r="S114" i="1" s="1"/>
  <c r="G24" i="8"/>
  <c r="D27" i="8"/>
  <c r="J21" i="6"/>
  <c r="G30" i="5"/>
  <c r="J30" i="5" s="1"/>
  <c r="L45" i="3"/>
  <c r="J45" i="3"/>
  <c r="C45" i="3"/>
  <c r="L35" i="14"/>
  <c r="C35" i="3"/>
  <c r="L28" i="14"/>
  <c r="J35" i="3"/>
  <c r="M73" i="1"/>
  <c r="D23" i="9" s="1"/>
  <c r="R72" i="1"/>
  <c r="R101" i="1"/>
  <c r="S101" i="1" s="1"/>
  <c r="R116" i="1"/>
  <c r="S116" i="1" s="1"/>
  <c r="G62" i="1"/>
  <c r="G56" i="5"/>
  <c r="J56" i="5" s="1"/>
  <c r="S47" i="1"/>
  <c r="H56" i="5" s="1"/>
  <c r="R48" i="1"/>
  <c r="H55" i="5"/>
  <c r="J34" i="6"/>
  <c r="R44" i="1"/>
  <c r="S43" i="1"/>
  <c r="G52" i="5"/>
  <c r="T34" i="1"/>
  <c r="G43" i="5"/>
  <c r="S119" i="1"/>
  <c r="Q123" i="1"/>
  <c r="D28" i="9" s="1"/>
  <c r="H53" i="3"/>
  <c r="J59" i="5"/>
  <c r="L41" i="14"/>
  <c r="H59" i="5"/>
  <c r="G68" i="5"/>
  <c r="J68" i="5" s="1"/>
  <c r="S59" i="1"/>
  <c r="H68" i="5" s="1"/>
  <c r="R60" i="1"/>
  <c r="G28" i="5"/>
  <c r="J20" i="6"/>
  <c r="S19" i="1"/>
  <c r="R29" i="1"/>
  <c r="H48" i="5"/>
  <c r="J48" i="5"/>
  <c r="S41" i="1" l="1"/>
  <c r="I27" i="9"/>
  <c r="S34" i="1"/>
  <c r="L68" i="14"/>
  <c r="J50" i="5"/>
  <c r="S229" i="1"/>
  <c r="H29" i="15"/>
  <c r="I51" i="9" s="1"/>
  <c r="I29" i="15"/>
  <c r="I52" i="9" s="1"/>
  <c r="H76" i="14"/>
  <c r="T29" i="1"/>
  <c r="T62" i="1" s="1"/>
  <c r="H50" i="5"/>
  <c r="I76" i="14"/>
  <c r="I27" i="7"/>
  <c r="I28" i="7" s="1"/>
  <c r="L69" i="14"/>
  <c r="G76" i="14"/>
  <c r="I34" i="9" s="1"/>
  <c r="G50" i="5"/>
  <c r="R229" i="1"/>
  <c r="V190" i="1"/>
  <c r="D41" i="9"/>
  <c r="D43" i="9" s="1"/>
  <c r="J37" i="6"/>
  <c r="I30" i="9" s="1"/>
  <c r="F17" i="8"/>
  <c r="F27" i="8" s="1"/>
  <c r="S123" i="1"/>
  <c r="J64" i="3" s="1"/>
  <c r="S72" i="1"/>
  <c r="S73" i="1" s="1"/>
  <c r="H39" i="7" s="1"/>
  <c r="R73" i="1"/>
  <c r="G39" i="7" s="1"/>
  <c r="R123" i="1"/>
  <c r="G28" i="7"/>
  <c r="S60" i="1"/>
  <c r="R62" i="1"/>
  <c r="S48" i="1"/>
  <c r="H69" i="5"/>
  <c r="G53" i="5"/>
  <c r="J52" i="5"/>
  <c r="J53" i="5" s="1"/>
  <c r="S44" i="1"/>
  <c r="H52" i="5"/>
  <c r="H53" i="5" s="1"/>
  <c r="L53" i="3"/>
  <c r="I48" i="9" s="1"/>
  <c r="J53" i="3"/>
  <c r="C53" i="3"/>
  <c r="H28" i="5"/>
  <c r="H38" i="5" s="1"/>
  <c r="S29" i="1"/>
  <c r="J69" i="5"/>
  <c r="J28" i="5"/>
  <c r="J38" i="5" s="1"/>
  <c r="G38" i="5"/>
  <c r="G69" i="5"/>
  <c r="I50" i="9" l="1"/>
  <c r="H77" i="14"/>
  <c r="D45" i="9"/>
  <c r="I33" i="9"/>
  <c r="I45" i="9"/>
  <c r="R248" i="1"/>
  <c r="H28" i="7"/>
  <c r="I31" i="9" s="1"/>
  <c r="G17" i="8"/>
  <c r="I17" i="8" s="1"/>
  <c r="I27" i="8" s="1"/>
  <c r="J28" i="7"/>
  <c r="I46" i="9" s="1"/>
  <c r="H71" i="5"/>
  <c r="H73" i="5" s="1"/>
  <c r="I29" i="9" s="1"/>
  <c r="F79" i="5"/>
  <c r="H80" i="5" s="1"/>
  <c r="J71" i="5"/>
  <c r="S62" i="1"/>
  <c r="H79" i="5" s="1"/>
  <c r="G71" i="5"/>
  <c r="J73" i="5" l="1"/>
  <c r="I44" i="9" s="1"/>
  <c r="I38" i="9"/>
  <c r="I40" i="9" s="1"/>
  <c r="G27" i="8"/>
  <c r="I47" i="9"/>
  <c r="I56" i="9" l="1"/>
  <c r="D54" i="9" s="1"/>
  <c r="D59" i="9" s="1"/>
</calcChain>
</file>

<file path=xl/comments1.xml><?xml version="1.0" encoding="utf-8"?>
<comments xmlns="http://schemas.openxmlformats.org/spreadsheetml/2006/main">
  <authors>
    <author xml:space="preserve"> </author>
  </authors>
  <commentList>
    <comment ref="M1" authorId="0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Salary/40 X 1.5 X # of hours over 8
</t>
        </r>
      </text>
    </comment>
  </commentList>
</comments>
</file>

<file path=xl/sharedStrings.xml><?xml version="1.0" encoding="utf-8"?>
<sst xmlns="http://schemas.openxmlformats.org/spreadsheetml/2006/main" count="819" uniqueCount="409">
  <si>
    <t>Pension</t>
  </si>
  <si>
    <t>Choreographer</t>
  </si>
  <si>
    <r>
      <t xml:space="preserve">Work Call and rehearsal hours for </t>
    </r>
    <r>
      <rPr>
        <b/>
        <sz val="10"/>
        <rFont val="Arial Narrow"/>
        <family val="2"/>
      </rPr>
      <t>Friday</t>
    </r>
  </si>
  <si>
    <t>FK Partners</t>
  </si>
  <si>
    <t>Sarah Galbraith</t>
  </si>
  <si>
    <t>322 West 48th Street</t>
  </si>
  <si>
    <t>Director</t>
  </si>
  <si>
    <t>Start</t>
  </si>
  <si>
    <t>Date</t>
  </si>
  <si>
    <t xml:space="preserve">Social </t>
  </si>
  <si>
    <t>Security #</t>
  </si>
  <si>
    <t>Regular</t>
  </si>
  <si>
    <t>Sendroff &amp; Associates (Shankel)</t>
  </si>
  <si>
    <t>Sendroff &amp; Associates (Louizos)</t>
  </si>
  <si>
    <t>DDO Artists (Encinias)</t>
  </si>
  <si>
    <t>Payroll Summary Sheet</t>
  </si>
  <si>
    <t>AMOUNT</t>
  </si>
  <si>
    <t>New York NY  10036</t>
  </si>
  <si>
    <t>Report Prepared by:</t>
  </si>
  <si>
    <t>LOCAL 802</t>
  </si>
  <si>
    <t>United Scenic Artists, Local 829</t>
  </si>
  <si>
    <t xml:space="preserve">   </t>
  </si>
  <si>
    <t>Davenport Theatrical Enterprises - Prod Roy.</t>
  </si>
  <si>
    <t>First Performance:</t>
  </si>
  <si>
    <t>Davenport Theatrical Enterprises - EP</t>
  </si>
  <si>
    <t>Martian Entertainment - GM</t>
  </si>
  <si>
    <t>IATSE Annuity Fund ATPAM</t>
  </si>
  <si>
    <t>Meal Penalty</t>
  </si>
  <si>
    <t>Adjustments</t>
  </si>
  <si>
    <t>Start Date</t>
  </si>
  <si>
    <t>WEEK ENDING</t>
  </si>
  <si>
    <t>Agent Commissions:</t>
  </si>
  <si>
    <t>Fees:</t>
  </si>
  <si>
    <t>Rentals:</t>
  </si>
  <si>
    <t>TOTAL AEA EMPLOYEES:</t>
  </si>
  <si>
    <t>STG. MGR. sub total:</t>
  </si>
  <si>
    <t>(reduced from $1840 through 2/26/06)</t>
  </si>
  <si>
    <t>Avalon Artists (Celaya)</t>
  </si>
  <si>
    <t>Gail Brassard</t>
  </si>
  <si>
    <t>Simon Matthews</t>
  </si>
  <si>
    <t>Creative Fixed AWC:</t>
  </si>
  <si>
    <t>Amount</t>
  </si>
  <si>
    <t>Contribution</t>
  </si>
  <si>
    <t>Kevin Del Aguila - Add'l Compensation</t>
  </si>
  <si>
    <t>Overtime hours(1.5 of 1/40) to pay out</t>
  </si>
  <si>
    <t>Reason for overtime pay</t>
  </si>
  <si>
    <t>Overtime</t>
  </si>
  <si>
    <t>Social Security #</t>
  </si>
  <si>
    <t>FEI#:</t>
  </si>
  <si>
    <r>
      <t xml:space="preserve">Work Call and rehearsal hours for </t>
    </r>
    <r>
      <rPr>
        <b/>
        <sz val="10"/>
        <rFont val="Arial Narrow"/>
        <family val="2"/>
      </rPr>
      <t>Monday</t>
    </r>
  </si>
  <si>
    <t>165 West 46th Street - New York NY  10036</t>
  </si>
  <si>
    <t>DUES, WELFARE &amp; PENSION REPORT</t>
  </si>
  <si>
    <t>ATPAM</t>
  </si>
  <si>
    <t>(as invoiced)</t>
  </si>
  <si>
    <t>(waived through 2/26/06)</t>
  </si>
  <si>
    <t>Royalty</t>
  </si>
  <si>
    <t>Paid</t>
  </si>
  <si>
    <t>Performance</t>
  </si>
  <si>
    <t>Rehearsal</t>
  </si>
  <si>
    <t>Total work call and rehearsal hours</t>
  </si>
  <si>
    <t>6th pay</t>
  </si>
  <si>
    <t>David Matos - Guitar Rental</t>
  </si>
  <si>
    <r>
      <t xml:space="preserve">Work Call and rehearsal hours for </t>
    </r>
    <r>
      <rPr>
        <b/>
        <sz val="10"/>
        <rFont val="Arial Narrow"/>
        <family val="2"/>
      </rPr>
      <t>Sunday</t>
    </r>
  </si>
  <si>
    <t>(reduced from 3925 through 2/26/06)</t>
  </si>
  <si>
    <t>Entered at Overtime on Master Page</t>
  </si>
  <si>
    <t>IATSE PAYROLL</t>
  </si>
  <si>
    <t>No.</t>
  </si>
  <si>
    <t>Adjustment</t>
  </si>
  <si>
    <t>Per</t>
  </si>
  <si>
    <t>Diem</t>
  </si>
  <si>
    <t>165 West 46th Street - New York, NY 10036</t>
  </si>
  <si>
    <t>Davenport Theatrical Enterprises - Auth</t>
  </si>
  <si>
    <t>Stafford Arima</t>
  </si>
  <si>
    <t xml:space="preserve">Deferral </t>
  </si>
  <si>
    <t>401(k) REPORT</t>
  </si>
  <si>
    <t>Extra</t>
  </si>
  <si>
    <t>OT / Perf</t>
  </si>
  <si>
    <t>Total OT hours</t>
  </si>
  <si>
    <t>One Dream Sound</t>
  </si>
  <si>
    <t>Franklin Weinrib Rudell</t>
  </si>
  <si>
    <t>Tom D'Angora</t>
  </si>
  <si>
    <t>Employee</t>
  </si>
  <si>
    <t>Salary</t>
  </si>
  <si>
    <t>TOTALS:</t>
  </si>
  <si>
    <t>NOTES</t>
  </si>
  <si>
    <t>MUSICIAN TOTALS:</t>
  </si>
  <si>
    <t>MGMT. TOTALS:</t>
  </si>
  <si>
    <t>29 West 38th Street, 15th Floor, New York, NY 10018</t>
  </si>
  <si>
    <t>Doug Katsaros</t>
  </si>
  <si>
    <t>NK Productions</t>
  </si>
  <si>
    <r>
      <t xml:space="preserve">Work Call and rehearsal hours for </t>
    </r>
    <r>
      <rPr>
        <b/>
        <sz val="10"/>
        <rFont val="Arial Narrow"/>
        <family val="2"/>
      </rPr>
      <t>Tuesday</t>
    </r>
  </si>
  <si>
    <r>
      <t xml:space="preserve">Work Call and rehearsal hours for </t>
    </r>
    <r>
      <rPr>
        <b/>
        <sz val="10"/>
        <rFont val="Arial Narrow"/>
        <family val="2"/>
      </rPr>
      <t>Weds</t>
    </r>
    <r>
      <rPr>
        <sz val="10"/>
        <rFont val="Arial Narrow"/>
        <family val="2"/>
      </rPr>
      <t>.</t>
    </r>
  </si>
  <si>
    <r>
      <t xml:space="preserve">Work Call and rehearsal hours for </t>
    </r>
    <r>
      <rPr>
        <b/>
        <sz val="10"/>
        <rFont val="Arial Narrow"/>
        <family val="2"/>
      </rPr>
      <t>Thurs.</t>
    </r>
  </si>
  <si>
    <t>(300 - up to 74999; 400 - 75000; 500 - 85000; 600 - 90000)</t>
  </si>
  <si>
    <t>Health</t>
  </si>
  <si>
    <t>DEPT TOTAL:</t>
  </si>
  <si>
    <t>TOTAL:</t>
  </si>
  <si>
    <t>Check #</t>
  </si>
  <si>
    <t>Christopher Gattelli</t>
  </si>
  <si>
    <t>Avalon Artists (Moench)</t>
  </si>
  <si>
    <t>Nicolosi (Maynard)</t>
  </si>
  <si>
    <t>Krasny (Alves)</t>
  </si>
  <si>
    <t>Michael Patrick Walker</t>
  </si>
  <si>
    <t>Kevin Del Aguila</t>
  </si>
  <si>
    <t>Actors' Equity Association</t>
  </si>
  <si>
    <t>Social</t>
  </si>
  <si>
    <t>Security</t>
  </si>
  <si>
    <t>Participant</t>
  </si>
  <si>
    <t>Deferral</t>
  </si>
  <si>
    <t>Aged in Wood - Prod Royalty</t>
  </si>
  <si>
    <t>PENSION &amp; WELFARE REPORT</t>
  </si>
  <si>
    <t>Week Ending</t>
  </si>
  <si>
    <t>AWC</t>
  </si>
  <si>
    <t>Scenic Designer</t>
  </si>
  <si>
    <t>Lighting Designer</t>
  </si>
  <si>
    <t>Costume Designer</t>
  </si>
  <si>
    <t>P A Y R O L L</t>
  </si>
  <si>
    <t>55 West 39th Street, 5th Floor - New York NY  10018</t>
  </si>
  <si>
    <t>N/A</t>
  </si>
  <si>
    <t>Actor's Equity Association</t>
  </si>
  <si>
    <t>Press Agent</t>
  </si>
  <si>
    <t>Welfare</t>
  </si>
  <si>
    <t>Annuity</t>
  </si>
  <si>
    <t>AEA Name/Dept.</t>
  </si>
  <si>
    <t>Pay</t>
  </si>
  <si>
    <t>Company Manager</t>
  </si>
  <si>
    <t>TOTAL</t>
  </si>
  <si>
    <t>Entered as Misc.Adjustments Master Page</t>
  </si>
  <si>
    <r>
      <t xml:space="preserve">Work Call and rehearsal hours for </t>
    </r>
    <r>
      <rPr>
        <b/>
        <sz val="10"/>
        <rFont val="Arial Narrow"/>
        <family val="2"/>
      </rPr>
      <t>Saturday</t>
    </r>
  </si>
  <si>
    <t>Dues</t>
  </si>
  <si>
    <t>Vacation</t>
  </si>
  <si>
    <t>Royalty Participants:</t>
  </si>
  <si>
    <t>Gary Adler</t>
  </si>
  <si>
    <t>ANNUITY / 401(k) CONTRIBUTION</t>
  </si>
  <si>
    <t>401(k) Deferred</t>
  </si>
  <si>
    <t>Reh/OT Hrs</t>
  </si>
  <si>
    <t>7th Day = 1/6th  Extra</t>
  </si>
  <si>
    <t>1 Extra 6th Equals</t>
  </si>
  <si>
    <t>Marc Kessler</t>
  </si>
  <si>
    <t>Martian Entertainment - Office</t>
  </si>
  <si>
    <t>Lynne Shankel</t>
  </si>
  <si>
    <t>Member Name</t>
  </si>
  <si>
    <t>Gross</t>
  </si>
  <si>
    <t>Production Resource Group</t>
  </si>
  <si>
    <t>American Federation of Musicians</t>
  </si>
  <si>
    <t xml:space="preserve"> </t>
  </si>
  <si>
    <t>Anna Louizos</t>
  </si>
  <si>
    <t>Notes</t>
  </si>
  <si>
    <t>Aged In Wood - POF</t>
  </si>
  <si>
    <t>Davenport Theatrical Enterprises - POF</t>
  </si>
  <si>
    <t>Dave Clemmons Casting</t>
  </si>
  <si>
    <t>CREW TOTALS</t>
  </si>
  <si>
    <t>PAYROLL TOTALS:</t>
  </si>
  <si>
    <t>Employee Wages, Taxes and Adjustments</t>
  </si>
  <si>
    <t>Deductions from Gross Pay</t>
  </si>
  <si>
    <t>Total Deductions from Gross Pay</t>
  </si>
  <si>
    <t>PRINCIPAL  sub total:</t>
  </si>
  <si>
    <t>PRINCIPALS</t>
  </si>
  <si>
    <t>ASST. STAGE MANAGER</t>
  </si>
  <si>
    <t>Enrollment Date</t>
  </si>
  <si>
    <t>Soc. Sec. #</t>
  </si>
  <si>
    <t>62 West 45th Street, Ste. 901 - New York NY  10036</t>
  </si>
  <si>
    <t>Office: (212) 874-5348</t>
  </si>
  <si>
    <t>Stage Directors and Choreographers Society</t>
  </si>
  <si>
    <t>1501 Broadway, Suite 1701</t>
  </si>
  <si>
    <t>ENSEMBLE sub total:</t>
  </si>
  <si>
    <t>SWING/ UNDERSTUDY sub total</t>
  </si>
  <si>
    <t>ENSEMBLE</t>
  </si>
  <si>
    <t>SWING / UNDERSTUDY</t>
  </si>
  <si>
    <t>STAGE MANAGER</t>
  </si>
  <si>
    <t>Rehearsal Hours</t>
  </si>
  <si>
    <t>MD Adjustment</t>
  </si>
  <si>
    <t>Weekly Salary</t>
  </si>
  <si>
    <t>Reh Rate</t>
  </si>
  <si>
    <t>Additional Pay</t>
  </si>
  <si>
    <t>LOCAL ONE TOTALS</t>
  </si>
  <si>
    <t>LOCAL 764 TOTALS</t>
  </si>
  <si>
    <t>LOCAL 306 TOTAL</t>
  </si>
  <si>
    <t>Work Call (Hour 37 - 40)</t>
  </si>
  <si>
    <t>Services</t>
  </si>
  <si>
    <t xml:space="preserve">P &amp; W </t>
  </si>
  <si>
    <t>Rate</t>
  </si>
  <si>
    <t>27-0909368</t>
  </si>
  <si>
    <t>320 W. 46th Street, 6th Floor</t>
  </si>
  <si>
    <t>Local One Employees</t>
  </si>
  <si>
    <t>Total Welfare and Pension</t>
  </si>
  <si>
    <t>IATSE - Local One</t>
  </si>
  <si>
    <t>Wardrobe Local 764</t>
  </si>
  <si>
    <t>545 W. 45th St. 2nd Fl., New York, NY  10036</t>
  </si>
  <si>
    <t>Wardrobe Local 764 Employees</t>
  </si>
  <si>
    <t>DUES, WELFARE, PENSION &amp; ANNUITY REPORT</t>
  </si>
  <si>
    <t>FEIN#:</t>
  </si>
  <si>
    <t>IATSE Local No. 306 for Ushers</t>
  </si>
  <si>
    <t>FOR WEEK ENDING:</t>
  </si>
  <si>
    <t>PAYROLL ENDING</t>
  </si>
  <si>
    <t xml:space="preserve"> Dues, Welfare and Pension Report</t>
  </si>
  <si>
    <t>P&amp;W</t>
  </si>
  <si>
    <t>Sound Designers</t>
  </si>
  <si>
    <t>Acme Sound Partners</t>
  </si>
  <si>
    <t>220 W. 98th St., #3J</t>
  </si>
  <si>
    <t>New York, NY  10025</t>
  </si>
  <si>
    <t>EIN: 13-4133327</t>
  </si>
  <si>
    <t>Partners Names</t>
  </si>
  <si>
    <t>SS#</t>
  </si>
  <si>
    <t>Nevin Steinberg</t>
  </si>
  <si>
    <t>Mark Menard</t>
  </si>
  <si>
    <t>Tom Clark</t>
  </si>
  <si>
    <t>158-46-6161</t>
  </si>
  <si>
    <t>054-64-2798</t>
  </si>
  <si>
    <t>047-52-9133</t>
  </si>
  <si>
    <t>Bailey, Kyle</t>
  </si>
  <si>
    <t>Frankovich, Alexandra</t>
  </si>
  <si>
    <t>McGuire, Daniel</t>
  </si>
  <si>
    <t>Nunes, Travis</t>
  </si>
  <si>
    <t>Rolph, Dan</t>
  </si>
  <si>
    <t>Ciccone, Kristin</t>
  </si>
  <si>
    <t>Brisport, Jabari</t>
  </si>
  <si>
    <t>Salvatore, Amanda</t>
  </si>
  <si>
    <t>Cosentino, Laura</t>
  </si>
  <si>
    <t>Flyer Team</t>
  </si>
  <si>
    <t>ADJUSTMENTS</t>
  </si>
  <si>
    <t>TOTAL QUICKBOOKS PAYROLL:</t>
  </si>
  <si>
    <t>Hirstreet, Michael</t>
  </si>
  <si>
    <t>Sprague, Ryan</t>
  </si>
  <si>
    <t>Bekhit, Omar</t>
  </si>
  <si>
    <t>McGrory, Francesca</t>
  </si>
  <si>
    <t>Warden, Claire</t>
  </si>
  <si>
    <t>Krebs, Joshua</t>
  </si>
  <si>
    <t>Pietri, Zahyde</t>
  </si>
  <si>
    <t>Soto, Jerry</t>
  </si>
  <si>
    <t>Jaffee, Zachariah</t>
  </si>
  <si>
    <t>Berliner, Rob</t>
  </si>
  <si>
    <t>Lichtman, Karen</t>
  </si>
  <si>
    <t>Base Rate</t>
  </si>
  <si>
    <t>25% Synth Fee</t>
  </si>
  <si>
    <t>50% MD Fee</t>
  </si>
  <si>
    <t>2010-2011 Rates:</t>
  </si>
  <si>
    <t>12.5% Double</t>
  </si>
  <si>
    <t>MD</t>
  </si>
  <si>
    <t>Drummer</t>
  </si>
  <si>
    <t>Performance Rate</t>
  </si>
  <si>
    <t>Rehearsal Rate</t>
  </si>
  <si>
    <t>Key2</t>
  </si>
  <si>
    <t>Reeds</t>
  </si>
  <si>
    <t>15% Associate</t>
  </si>
  <si>
    <t>Jones, Ricky</t>
  </si>
  <si>
    <t>Thompson, Adam</t>
  </si>
  <si>
    <t>Position</t>
  </si>
  <si>
    <t>Romano, Jason</t>
  </si>
  <si>
    <t>Sutton, Hilary</t>
  </si>
  <si>
    <t>Martino, Brooke</t>
  </si>
  <si>
    <t>Employee
"Legal" Name</t>
  </si>
  <si>
    <t>Balance Due</t>
  </si>
  <si>
    <t>McIntosh, Peter</t>
  </si>
  <si>
    <t>(Music Instrument Maintenance / Flyer Commission)</t>
  </si>
  <si>
    <t>Mace, Alex</t>
  </si>
  <si>
    <t>Flanagan, Laura</t>
  </si>
  <si>
    <t>Hussey, Ryan</t>
  </si>
  <si>
    <t>Friedlander, Michael</t>
  </si>
  <si>
    <t>Donoghue, Jenny</t>
  </si>
  <si>
    <t>Training Pay</t>
  </si>
  <si>
    <t># of Pd Sick Days</t>
  </si>
  <si>
    <t># of Vacation</t>
  </si>
  <si>
    <t>Subtotal</t>
  </si>
  <si>
    <t>Total Rehearsal</t>
  </si>
  <si>
    <t>Total Salary</t>
  </si>
  <si>
    <t>Agent Commision</t>
  </si>
  <si>
    <t># of Perf at PSM</t>
  </si>
  <si>
    <t>Total PSM Bump</t>
  </si>
  <si>
    <t>Additional</t>
  </si>
  <si>
    <t>Rehearsal Total</t>
  </si>
  <si>
    <t>MD Rate</t>
  </si>
  <si>
    <t>MD Additional</t>
  </si>
  <si>
    <t># of Services</t>
  </si>
  <si>
    <t>Instrument Maintenance Fee</t>
  </si>
  <si>
    <t>OT (Over 40 hrs)</t>
  </si>
  <si>
    <t>Work Call / OT Pay</t>
  </si>
  <si>
    <t>Local 1 Dues</t>
  </si>
  <si>
    <t>Perf Salary</t>
  </si>
  <si>
    <t># of Perf</t>
  </si>
  <si>
    <t>Per Perf Salary</t>
  </si>
  <si>
    <t>Performance - AEA Ensemble</t>
  </si>
  <si>
    <t>Performance - AEA PSM Bump</t>
  </si>
  <si>
    <t>Performance - AEA Swing</t>
  </si>
  <si>
    <t>401(k) - AEA</t>
  </si>
  <si>
    <t>Dues - AFM 802</t>
  </si>
  <si>
    <t>Dues - ATPAM</t>
  </si>
  <si>
    <t>Dues - Local 306</t>
  </si>
  <si>
    <t>Dues - Local 764</t>
  </si>
  <si>
    <t>Dues - Local One</t>
  </si>
  <si>
    <t>Additions to Net Pay</t>
  </si>
  <si>
    <t>Music Instrument Rental</t>
  </si>
  <si>
    <t>Benefits - AEA Health</t>
  </si>
  <si>
    <t>Benefits - AEA Pension</t>
  </si>
  <si>
    <t>Benefits - AFM Pension</t>
  </si>
  <si>
    <t>Benefits - AFM Welfare</t>
  </si>
  <si>
    <t>Benefits - ATPAM Annuity</t>
  </si>
  <si>
    <t>Benefits - ATPAM Pension</t>
  </si>
  <si>
    <t>Benefits - ATPAM Welfare</t>
  </si>
  <si>
    <t>Benefits - Local 306 Welfare</t>
  </si>
  <si>
    <t>Benefits - Local One P &amp; W</t>
  </si>
  <si>
    <t>Performance Salary</t>
  </si>
  <si>
    <t>Sick / Vacation Pay</t>
  </si>
  <si>
    <t>Health Benefit</t>
  </si>
  <si>
    <t>Deductions</t>
  </si>
  <si>
    <t>Hourly Rate</t>
  </si>
  <si>
    <t>x</t>
  </si>
  <si>
    <t>Jennifer Collins Ritter, Company Manager</t>
  </si>
  <si>
    <t>Email: jritter@davenporttheatrical.com</t>
  </si>
  <si>
    <t>TOTAL Salary</t>
  </si>
  <si>
    <t>n/a</t>
  </si>
  <si>
    <t>MISC Total</t>
  </si>
  <si>
    <t>Sound Designer</t>
  </si>
  <si>
    <t>ACME SOUND PARTNERS</t>
  </si>
  <si>
    <t>Musician Hours</t>
  </si>
  <si>
    <t>ATPAM/Marketing</t>
  </si>
  <si>
    <t>Department of Labor Reporting</t>
  </si>
  <si>
    <t>TOTAL HOURS</t>
  </si>
  <si>
    <t>Crew Hours</t>
  </si>
  <si>
    <t xml:space="preserve"> Actor Hours </t>
  </si>
  <si>
    <t>c/o DTE Management</t>
  </si>
  <si>
    <t>1.5X</t>
  </si>
  <si>
    <t>Benefits - Local 764 Welfare</t>
  </si>
  <si>
    <t>Benefits - Local 764 Pension</t>
  </si>
  <si>
    <t>Performance- Crew Meal Penalty</t>
  </si>
  <si>
    <t>Performance - AEA Principals</t>
  </si>
  <si>
    <t>Performance - AEA Stage Managers</t>
  </si>
  <si>
    <t>PSM Perfs</t>
  </si>
  <si>
    <t>Total Bump</t>
  </si>
  <si>
    <t>AEA Sick/Vacation</t>
  </si>
  <si>
    <t>AEA Cast Rehearsal</t>
  </si>
  <si>
    <t>AEA SM Rehearsal</t>
  </si>
  <si>
    <t>Performance- ATPAM CM</t>
  </si>
  <si>
    <t>Performance- ATPAM Press</t>
  </si>
  <si>
    <t>Vaction- ATPAM</t>
  </si>
  <si>
    <t>Performance- Music Director</t>
  </si>
  <si>
    <t>Performance- MD Bump</t>
  </si>
  <si>
    <t>Performance- Musicians</t>
  </si>
  <si>
    <t>Rehearsal Hours- MD</t>
  </si>
  <si>
    <t>Performance- Crew</t>
  </si>
  <si>
    <t>Work Call- 37 - 40</t>
  </si>
  <si>
    <t>Work Call- 1.5X</t>
  </si>
  <si>
    <t>Work Call /37-40</t>
  </si>
  <si>
    <t>SUB ASST. STAGE MANAGERS</t>
  </si>
  <si>
    <t>Total Company Contributions</t>
  </si>
  <si>
    <t>Sub-Total Agent Deductions</t>
  </si>
  <si>
    <t>Sub Total Union Deductions</t>
  </si>
  <si>
    <t>Sub Total Gross Pay</t>
  </si>
  <si>
    <t>Company FICA/Payroll Tax @</t>
  </si>
  <si>
    <t>Sub Total Additions to Net Pay</t>
  </si>
  <si>
    <t>Total Payroll</t>
  </si>
  <si>
    <t>MCMT Tax</t>
  </si>
  <si>
    <t>(Less Fed Unemp., NY Disab., NY Re-Emp.</t>
  </si>
  <si>
    <t>Benefits - Local 764 Annuity</t>
  </si>
  <si>
    <t>Principals</t>
  </si>
  <si>
    <t>Ensemble</t>
  </si>
  <si>
    <t>Swing/Understudy</t>
  </si>
  <si>
    <t>Stage Managers</t>
  </si>
  <si>
    <t>Wardrobe Subs</t>
  </si>
  <si>
    <t>SUB RUN CREW</t>
  </si>
  <si>
    <t>SUB WARDROBE</t>
  </si>
  <si>
    <t>SUB AQ HOST</t>
  </si>
  <si>
    <t>Sub 306</t>
  </si>
  <si>
    <t>Local 306 Employee</t>
  </si>
  <si>
    <t>WARDROBE</t>
  </si>
  <si>
    <t>AQ HOST</t>
  </si>
  <si>
    <t>RUN CREW</t>
  </si>
  <si>
    <t>MUSICIANS</t>
  </si>
  <si>
    <t>SUB MUSICIANS</t>
  </si>
  <si>
    <t>Street Team, Misc.</t>
  </si>
  <si>
    <t>Dues- AEA</t>
  </si>
  <si>
    <t>Rehearsal Hours- Non MD</t>
  </si>
  <si>
    <t>Sub Total Company Contributions &amp; Additions</t>
  </si>
  <si>
    <t xml:space="preserve">SUB STG. MGRS. </t>
  </si>
  <si>
    <t>PSM sub total:</t>
  </si>
  <si>
    <t>% or Flat Amount</t>
  </si>
  <si>
    <t>$25.335/Svc</t>
  </si>
  <si>
    <t>Total 15% Contribution</t>
  </si>
  <si>
    <t>PAYROLL WEEK ENDING</t>
  </si>
  <si>
    <t>Hours</t>
  </si>
  <si>
    <t>Pension (CM)</t>
  </si>
  <si>
    <t>Pension (PA)</t>
  </si>
  <si>
    <t>Pension Reduction Per New Contract</t>
  </si>
  <si>
    <t xml:space="preserve">New Rate 8% of Gross, Deduct $12/wk </t>
  </si>
  <si>
    <t>Overage for 12 Weeks, or $144 - Per ATPAM</t>
  </si>
  <si>
    <t>(Sick Days, etc.)</t>
  </si>
  <si>
    <t xml:space="preserve">Training Pay </t>
  </si>
  <si>
    <t>(New/Subs)</t>
  </si>
  <si>
    <t>Work Call First 32, Continuity Hour(s)</t>
  </si>
  <si>
    <t>(Sick, etc.)</t>
  </si>
  <si>
    <t>Old Rate</t>
  </si>
  <si>
    <t>New Rate</t>
  </si>
  <si>
    <t>Dif</t>
  </si>
  <si>
    <t>Total W/ Retro Payments</t>
  </si>
  <si>
    <t>Hourly Pay (up to 36 hrs)</t>
  </si>
  <si>
    <t>SM Perf Count</t>
  </si>
  <si>
    <t>Hourly Total</t>
  </si>
  <si>
    <t>General Management &amp; Misc.</t>
  </si>
  <si>
    <t>NO BENEFITS</t>
  </si>
  <si>
    <t>401(k) - ATPAM</t>
  </si>
  <si>
    <t>Vacation- AFM</t>
  </si>
  <si>
    <t>1501 Broadway, Suite 1304</t>
  </si>
  <si>
    <t>New York, NY 10036</t>
  </si>
  <si>
    <t>SHOW NAME</t>
  </si>
  <si>
    <t>XX-XXXXXXX</t>
  </si>
  <si>
    <t>Agent Fee</t>
  </si>
  <si>
    <t>MM/DD/YYYY</t>
  </si>
  <si>
    <t>NAME, Company Manager</t>
  </si>
  <si>
    <t>Email: xxxxxxx@davenporttheatrical.com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</si>
</sst>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&quot;$&quot;#,##0.00"/>
    <numFmt numFmtId="166" formatCode="#,##0.0_);\(#,##0.0\)"/>
    <numFmt numFmtId="167" formatCode="mm/dd/yy;@"/>
    <numFmt numFmtId="168" formatCode="0.0%"/>
    <numFmt numFmtId="169" formatCode="mmmm\ d\,\ yyyy"/>
    <numFmt numFmtId="170" formatCode="0.0_);\(0.0\)"/>
    <numFmt numFmtId="171" formatCode="000\-00\-0000"/>
    <numFmt numFmtId="172" formatCode="0.000%"/>
    <numFmt numFmtId="173" formatCode="#,##0.00;[Red]#,##0.00"/>
    <numFmt numFmtId="174" formatCode="_(&quot;$&quot;* #,##0.000_);_(&quot;$&quot;* \(#,##0.000\);_(&quot;$&quot;* &quot;-&quot;???_);_(@_)"/>
    <numFmt numFmtId="175" formatCode="[$-409]mmmm\ d\,\ yyyy;@"/>
  </numFmts>
  <fonts count="6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u/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6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u/>
      <sz val="12"/>
      <name val="Arial Narrow"/>
      <family val="2"/>
    </font>
    <font>
      <b/>
      <u/>
      <sz val="10"/>
      <name val="Arial Narrow"/>
      <family val="2"/>
    </font>
    <font>
      <sz val="10"/>
      <color indexed="10"/>
      <name val="Arial Narrow"/>
      <family val="2"/>
    </font>
    <font>
      <b/>
      <sz val="14"/>
      <name val="Arial Narrow"/>
      <family val="2"/>
    </font>
    <font>
      <sz val="9"/>
      <name val="Arial Narrow"/>
      <family val="2"/>
    </font>
    <font>
      <b/>
      <sz val="8"/>
      <name val="Arial Narrow"/>
      <family val="2"/>
    </font>
    <font>
      <u/>
      <sz val="10"/>
      <name val="Arial Narrow"/>
      <family val="2"/>
    </font>
    <font>
      <b/>
      <sz val="14"/>
      <name val="Arial"/>
      <family val="2"/>
    </font>
    <font>
      <sz val="18"/>
      <name val="Arial"/>
      <family val="2"/>
    </font>
    <font>
      <sz val="18"/>
      <name val="Arial Narrow"/>
      <family val="2"/>
    </font>
    <font>
      <b/>
      <sz val="24"/>
      <name val="Arial Narrow"/>
      <family val="2"/>
    </font>
    <font>
      <sz val="24"/>
      <name val="Arial"/>
      <family val="2"/>
    </font>
    <font>
      <b/>
      <sz val="28"/>
      <name val="Arial Narrow"/>
      <family val="2"/>
    </font>
    <font>
      <sz val="28"/>
      <name val="Arial"/>
      <family val="2"/>
    </font>
    <font>
      <b/>
      <i/>
      <sz val="12"/>
      <color indexed="56"/>
      <name val="Arial Narrow"/>
      <family val="2"/>
    </font>
    <font>
      <b/>
      <i/>
      <sz val="12"/>
      <name val="Arial Narrow"/>
      <family val="2"/>
    </font>
    <font>
      <i/>
      <sz val="12"/>
      <name val="Arial Narrow"/>
      <family val="2"/>
    </font>
    <font>
      <b/>
      <sz val="18"/>
      <name val="Arial Narrow"/>
      <family val="2"/>
    </font>
    <font>
      <b/>
      <sz val="22"/>
      <name val="Arial Narrow"/>
      <family val="2"/>
    </font>
    <font>
      <i/>
      <sz val="10"/>
      <color indexed="10"/>
      <name val="Arial Narrow"/>
      <family val="2"/>
    </font>
    <font>
      <sz val="14"/>
      <name val="Arial"/>
      <family val="2"/>
    </font>
    <font>
      <b/>
      <sz val="14"/>
      <name val="Helv"/>
    </font>
    <font>
      <sz val="14"/>
      <name val="Helv"/>
    </font>
    <font>
      <b/>
      <sz val="12"/>
      <name val="Helv"/>
    </font>
    <font>
      <sz val="12"/>
      <name val="Helv"/>
    </font>
    <font>
      <b/>
      <sz val="12"/>
      <color indexed="10"/>
      <name val="Helv"/>
    </font>
    <font>
      <b/>
      <sz val="24"/>
      <name val="Arial Narrow"/>
      <family val="2"/>
    </font>
    <font>
      <b/>
      <sz val="22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6"/>
      <name val="Arial Narrow"/>
      <family val="2"/>
    </font>
    <font>
      <sz val="14"/>
      <name val="Arial Narrow"/>
      <family val="2"/>
    </font>
    <font>
      <b/>
      <sz val="14"/>
      <name val="Arial Narrow"/>
      <family val="2"/>
    </font>
    <font>
      <b/>
      <i/>
      <sz val="12"/>
      <color indexed="62"/>
      <name val="Arial Narrow"/>
      <family val="2"/>
    </font>
    <font>
      <sz val="8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 Narrow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i/>
      <sz val="12"/>
      <color rgb="FFFF0000"/>
      <name val="Arial Narrow"/>
      <family val="2"/>
    </font>
    <font>
      <b/>
      <sz val="10"/>
      <color rgb="FFFF0000"/>
      <name val="Arial"/>
      <family val="2"/>
    </font>
    <font>
      <sz val="10"/>
      <color theme="1"/>
      <name val="Arial Narrow"/>
      <family val="2"/>
    </font>
    <font>
      <b/>
      <sz val="10"/>
      <color rgb="FFFFFF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99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</cellStyleXfs>
  <cellXfs count="749">
    <xf numFmtId="0" fontId="0" fillId="0" borderId="0" xfId="0"/>
    <xf numFmtId="0" fontId="0" fillId="0" borderId="0" xfId="0" applyBorder="1"/>
    <xf numFmtId="0" fontId="0" fillId="0" borderId="1" xfId="0" applyBorder="1"/>
    <xf numFmtId="44" fontId="0" fillId="0" borderId="0" xfId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4" fontId="0" fillId="0" borderId="0" xfId="1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right"/>
    </xf>
    <xf numFmtId="0" fontId="12" fillId="2" borderId="0" xfId="0" applyFont="1" applyFill="1" applyAlignment="1">
      <alignment horizontal="center"/>
    </xf>
    <xf numFmtId="3" fontId="0" fillId="2" borderId="0" xfId="0" applyNumberFormat="1" applyFill="1" applyBorder="1"/>
    <xf numFmtId="0" fontId="0" fillId="3" borderId="0" xfId="0" applyFill="1"/>
    <xf numFmtId="0" fontId="3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Border="1"/>
    <xf numFmtId="0" fontId="0" fillId="3" borderId="1" xfId="0" applyFill="1" applyBorder="1"/>
    <xf numFmtId="44" fontId="0" fillId="3" borderId="0" xfId="1" applyFont="1" applyFill="1"/>
    <xf numFmtId="44" fontId="0" fillId="3" borderId="0" xfId="1" applyFont="1" applyFill="1" applyAlignment="1">
      <alignment horizontal="center"/>
    </xf>
    <xf numFmtId="0" fontId="3" fillId="3" borderId="0" xfId="0" applyFont="1" applyFill="1" applyBorder="1"/>
    <xf numFmtId="8" fontId="3" fillId="3" borderId="0" xfId="0" applyNumberFormat="1" applyFont="1" applyFill="1" applyBorder="1" applyAlignment="1">
      <alignment horizontal="right"/>
    </xf>
    <xf numFmtId="8" fontId="9" fillId="3" borderId="0" xfId="0" applyNumberFormat="1" applyFont="1" applyFill="1" applyBorder="1" applyAlignment="1">
      <alignment horizontal="right"/>
    </xf>
    <xf numFmtId="0" fontId="0" fillId="3" borderId="0" xfId="0" applyFill="1" applyAlignment="1">
      <alignment horizontal="left"/>
    </xf>
    <xf numFmtId="8" fontId="5" fillId="3" borderId="0" xfId="0" applyNumberFormat="1" applyFont="1" applyFill="1" applyBorder="1" applyAlignment="1">
      <alignment horizontal="right"/>
    </xf>
    <xf numFmtId="8" fontId="4" fillId="3" borderId="0" xfId="0" applyNumberFormat="1" applyFont="1" applyFill="1" applyBorder="1" applyAlignment="1">
      <alignment horizontal="right"/>
    </xf>
    <xf numFmtId="8" fontId="4" fillId="3" borderId="0" xfId="0" applyNumberFormat="1" applyFont="1" applyFill="1" applyAlignment="1">
      <alignment horizontal="right"/>
    </xf>
    <xf numFmtId="8" fontId="10" fillId="3" borderId="0" xfId="0" applyNumberFormat="1" applyFont="1" applyFill="1" applyBorder="1" applyAlignment="1">
      <alignment horizontal="right"/>
    </xf>
    <xf numFmtId="8" fontId="11" fillId="3" borderId="0" xfId="0" applyNumberFormat="1" applyFont="1" applyFill="1" applyAlignment="1">
      <alignment horizontal="right"/>
    </xf>
    <xf numFmtId="0" fontId="8" fillId="3" borderId="0" xfId="0" applyFont="1" applyFill="1" applyBorder="1"/>
    <xf numFmtId="0" fontId="8" fillId="3" borderId="0" xfId="0" applyFont="1" applyFill="1"/>
    <xf numFmtId="8" fontId="0" fillId="3" borderId="0" xfId="0" applyNumberFormat="1" applyFill="1"/>
    <xf numFmtId="165" fontId="0" fillId="3" borderId="0" xfId="0" applyNumberFormat="1" applyFill="1"/>
    <xf numFmtId="0" fontId="0" fillId="3" borderId="0" xfId="0" applyFill="1" applyAlignment="1">
      <alignment wrapText="1"/>
    </xf>
    <xf numFmtId="0" fontId="0" fillId="3" borderId="0" xfId="0" applyFill="1" applyAlignment="1">
      <alignment horizontal="right"/>
    </xf>
    <xf numFmtId="165" fontId="4" fillId="3" borderId="0" xfId="0" applyNumberFormat="1" applyFont="1" applyFill="1" applyAlignment="1">
      <alignment horizontal="right"/>
    </xf>
    <xf numFmtId="0" fontId="12" fillId="3" borderId="0" xfId="0" applyFont="1" applyFill="1" applyAlignment="1">
      <alignment horizontal="center"/>
    </xf>
    <xf numFmtId="167" fontId="0" fillId="3" borderId="0" xfId="0" applyNumberFormat="1" applyFill="1" applyAlignment="1">
      <alignment horizontal="left"/>
    </xf>
    <xf numFmtId="167" fontId="0" fillId="2" borderId="0" xfId="0" applyNumberFormat="1" applyFill="1" applyAlignment="1">
      <alignment horizontal="left"/>
    </xf>
    <xf numFmtId="0" fontId="0" fillId="2" borderId="0" xfId="0" applyFill="1" applyAlignment="1">
      <alignment horizontal="center"/>
    </xf>
    <xf numFmtId="165" fontId="0" fillId="2" borderId="0" xfId="0" applyNumberFormat="1" applyFill="1"/>
    <xf numFmtId="0" fontId="0" fillId="2" borderId="0" xfId="0" applyFill="1" applyAlignment="1">
      <alignment wrapText="1"/>
    </xf>
    <xf numFmtId="167" fontId="14" fillId="3" borderId="0" xfId="0" applyNumberFormat="1" applyFont="1" applyFill="1" applyAlignment="1">
      <alignment horizontal="left"/>
    </xf>
    <xf numFmtId="0" fontId="16" fillId="3" borderId="0" xfId="0" applyFont="1" applyFill="1" applyBorder="1" applyAlignment="1"/>
    <xf numFmtId="0" fontId="16" fillId="3" borderId="0" xfId="0" applyFont="1" applyFill="1" applyBorder="1" applyAlignment="1">
      <alignment horizontal="center"/>
    </xf>
    <xf numFmtId="0" fontId="17" fillId="3" borderId="0" xfId="0" applyFont="1" applyFill="1" applyBorder="1"/>
    <xf numFmtId="0" fontId="16" fillId="3" borderId="0" xfId="0" applyFont="1" applyFill="1" applyBorder="1"/>
    <xf numFmtId="44" fontId="16" fillId="3" borderId="0" xfId="1" applyFont="1" applyFill="1" applyBorder="1"/>
    <xf numFmtId="44" fontId="17" fillId="3" borderId="0" xfId="1" applyFont="1" applyFill="1" applyBorder="1" applyAlignment="1">
      <alignment horizontal="center"/>
    </xf>
    <xf numFmtId="44" fontId="16" fillId="3" borderId="0" xfId="1" applyFont="1" applyFill="1" applyBorder="1" applyAlignment="1">
      <alignment horizontal="center"/>
    </xf>
    <xf numFmtId="44" fontId="16" fillId="3" borderId="0" xfId="1" applyFont="1" applyFill="1" applyBorder="1" applyAlignment="1">
      <alignment horizontal="right"/>
    </xf>
    <xf numFmtId="0" fontId="16" fillId="3" borderId="0" xfId="0" applyFont="1" applyFill="1" applyBorder="1" applyAlignment="1">
      <alignment horizontal="right"/>
    </xf>
    <xf numFmtId="0" fontId="16" fillId="3" borderId="0" xfId="0" applyFont="1" applyFill="1" applyBorder="1" applyAlignment="1">
      <alignment horizontal="left"/>
    </xf>
    <xf numFmtId="44" fontId="17" fillId="3" borderId="0" xfId="1" applyFont="1" applyFill="1" applyBorder="1" applyAlignment="1">
      <alignment horizontal="left"/>
    </xf>
    <xf numFmtId="0" fontId="17" fillId="3" borderId="0" xfId="0" applyFont="1" applyFill="1" applyBorder="1" applyAlignment="1">
      <alignment horizontal="right"/>
    </xf>
    <xf numFmtId="44" fontId="17" fillId="3" borderId="0" xfId="1" applyFont="1" applyFill="1" applyBorder="1" applyAlignment="1">
      <alignment horizontal="center" wrapText="1"/>
    </xf>
    <xf numFmtId="0" fontId="17" fillId="3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 wrapText="1"/>
    </xf>
    <xf numFmtId="44" fontId="16" fillId="0" borderId="0" xfId="0" applyNumberFormat="1" applyFont="1" applyBorder="1"/>
    <xf numFmtId="44" fontId="16" fillId="2" borderId="2" xfId="1" applyFont="1" applyFill="1" applyBorder="1"/>
    <xf numFmtId="44" fontId="16" fillId="4" borderId="2" xfId="1" applyFont="1" applyFill="1" applyBorder="1"/>
    <xf numFmtId="44" fontId="16" fillId="5" borderId="2" xfId="1" applyFont="1" applyFill="1" applyBorder="1"/>
    <xf numFmtId="0" fontId="17" fillId="0" borderId="3" xfId="0" applyFont="1" applyBorder="1" applyAlignment="1">
      <alignment horizontal="right"/>
    </xf>
    <xf numFmtId="44" fontId="17" fillId="0" borderId="4" xfId="1" applyFont="1" applyBorder="1"/>
    <xf numFmtId="44" fontId="17" fillId="0" borderId="0" xfId="1" applyFont="1" applyBorder="1" applyAlignment="1">
      <alignment horizontal="center"/>
    </xf>
    <xf numFmtId="44" fontId="16" fillId="0" borderId="0" xfId="1" applyFont="1" applyBorder="1"/>
    <xf numFmtId="37" fontId="16" fillId="0" borderId="0" xfId="0" applyNumberFormat="1" applyFont="1" applyFill="1" applyBorder="1" applyAlignment="1">
      <alignment horizontal="center"/>
    </xf>
    <xf numFmtId="0" fontId="16" fillId="0" borderId="0" xfId="0" applyFont="1" applyBorder="1"/>
    <xf numFmtId="44" fontId="16" fillId="0" borderId="5" xfId="1" applyFont="1" applyBorder="1"/>
    <xf numFmtId="44" fontId="16" fillId="0" borderId="0" xfId="1" applyFont="1" applyFill="1" applyBorder="1"/>
    <xf numFmtId="44" fontId="16" fillId="0" borderId="2" xfId="1" applyFont="1" applyBorder="1"/>
    <xf numFmtId="44" fontId="16" fillId="6" borderId="2" xfId="1" applyFont="1" applyFill="1" applyBorder="1"/>
    <xf numFmtId="0" fontId="17" fillId="3" borderId="3" xfId="0" applyFont="1" applyFill="1" applyBorder="1" applyAlignment="1">
      <alignment horizontal="right"/>
    </xf>
    <xf numFmtId="44" fontId="17" fillId="3" borderId="2" xfId="1" applyFont="1" applyFill="1" applyBorder="1"/>
    <xf numFmtId="44" fontId="16" fillId="3" borderId="0" xfId="0" applyNumberFormat="1" applyFont="1" applyFill="1" applyBorder="1"/>
    <xf numFmtId="37" fontId="16" fillId="3" borderId="0" xfId="0" applyNumberFormat="1" applyFont="1" applyFill="1" applyBorder="1" applyAlignment="1">
      <alignment horizontal="center"/>
    </xf>
    <xf numFmtId="44" fontId="17" fillId="3" borderId="0" xfId="1" applyFont="1" applyFill="1" applyBorder="1"/>
    <xf numFmtId="0" fontId="17" fillId="3" borderId="1" xfId="0" applyFont="1" applyFill="1" applyBorder="1" applyAlignment="1">
      <alignment horizontal="center"/>
    </xf>
    <xf numFmtId="44" fontId="17" fillId="3" borderId="1" xfId="1" applyFont="1" applyFill="1" applyBorder="1"/>
    <xf numFmtId="44" fontId="17" fillId="3" borderId="1" xfId="1" applyFont="1" applyFill="1" applyBorder="1" applyAlignment="1">
      <alignment horizontal="center"/>
    </xf>
    <xf numFmtId="44" fontId="16" fillId="3" borderId="1" xfId="1" applyFont="1" applyFill="1" applyBorder="1"/>
    <xf numFmtId="44" fontId="16" fillId="3" borderId="1" xfId="0" applyNumberFormat="1" applyFont="1" applyFill="1" applyBorder="1"/>
    <xf numFmtId="37" fontId="16" fillId="3" borderId="1" xfId="0" applyNumberFormat="1" applyFont="1" applyFill="1" applyBorder="1" applyAlignment="1">
      <alignment horizontal="center"/>
    </xf>
    <xf numFmtId="44" fontId="16" fillId="7" borderId="6" xfId="1" applyFont="1" applyFill="1" applyBorder="1" applyAlignment="1">
      <alignment horizontal="center"/>
    </xf>
    <xf numFmtId="44" fontId="16" fillId="0" borderId="6" xfId="0" applyNumberFormat="1" applyFont="1" applyBorder="1"/>
    <xf numFmtId="44" fontId="17" fillId="3" borderId="0" xfId="0" applyNumberFormat="1" applyFont="1" applyFill="1" applyBorder="1" applyAlignment="1">
      <alignment horizontal="center"/>
    </xf>
    <xf numFmtId="0" fontId="18" fillId="3" borderId="3" xfId="0" applyFont="1" applyFill="1" applyBorder="1" applyAlignment="1">
      <alignment horizontal="right"/>
    </xf>
    <xf numFmtId="44" fontId="17" fillId="3" borderId="7" xfId="0" applyNumberFormat="1" applyFont="1" applyFill="1" applyBorder="1" applyAlignment="1">
      <alignment horizontal="center"/>
    </xf>
    <xf numFmtId="44" fontId="17" fillId="3" borderId="8" xfId="0" applyNumberFormat="1" applyFont="1" applyFill="1" applyBorder="1" applyAlignment="1">
      <alignment horizontal="center"/>
    </xf>
    <xf numFmtId="44" fontId="17" fillId="3" borderId="9" xfId="0" applyNumberFormat="1" applyFont="1" applyFill="1" applyBorder="1" applyAlignment="1">
      <alignment horizontal="center"/>
    </xf>
    <xf numFmtId="44" fontId="19" fillId="3" borderId="0" xfId="0" applyNumberFormat="1" applyFont="1" applyFill="1" applyBorder="1"/>
    <xf numFmtId="0" fontId="16" fillId="3" borderId="0" xfId="0" applyFont="1" applyFill="1"/>
    <xf numFmtId="0" fontId="16" fillId="3" borderId="0" xfId="0" applyFont="1" applyFill="1" applyAlignment="1">
      <alignment horizontal="center"/>
    </xf>
    <xf numFmtId="44" fontId="16" fillId="3" borderId="0" xfId="1" applyFont="1" applyFill="1"/>
    <xf numFmtId="44" fontId="16" fillId="3" borderId="0" xfId="1" applyFont="1" applyFill="1" applyAlignment="1">
      <alignment horizontal="center"/>
    </xf>
    <xf numFmtId="0" fontId="19" fillId="3" borderId="0" xfId="0" applyFont="1" applyFill="1" applyBorder="1"/>
    <xf numFmtId="44" fontId="17" fillId="3" borderId="3" xfId="0" applyNumberFormat="1" applyFont="1" applyFill="1" applyBorder="1"/>
    <xf numFmtId="0" fontId="19" fillId="3" borderId="0" xfId="0" applyFont="1" applyFill="1" applyBorder="1" applyAlignment="1">
      <alignment horizontal="center"/>
    </xf>
    <xf numFmtId="0" fontId="20" fillId="3" borderId="0" xfId="0" applyFont="1" applyFill="1" applyBorder="1"/>
    <xf numFmtId="0" fontId="19" fillId="3" borderId="0" xfId="0" applyFont="1" applyFill="1" applyBorder="1" applyAlignment="1">
      <alignment horizontal="left"/>
    </xf>
    <xf numFmtId="0" fontId="21" fillId="6" borderId="0" xfId="0" applyFont="1" applyFill="1" applyBorder="1" applyAlignment="1">
      <alignment horizontal="center"/>
    </xf>
    <xf numFmtId="0" fontId="16" fillId="6" borderId="0" xfId="0" applyFont="1" applyFill="1" applyBorder="1" applyAlignment="1">
      <alignment horizontal="center"/>
    </xf>
    <xf numFmtId="0" fontId="21" fillId="6" borderId="0" xfId="0" applyFont="1" applyFill="1" applyBorder="1"/>
    <xf numFmtId="0" fontId="16" fillId="6" borderId="0" xfId="0" applyFont="1" applyFill="1" applyBorder="1"/>
    <xf numFmtId="44" fontId="16" fillId="6" borderId="0" xfId="1" applyFont="1" applyFill="1" applyBorder="1"/>
    <xf numFmtId="44" fontId="16" fillId="6" borderId="0" xfId="1" applyFont="1" applyFill="1" applyBorder="1" applyAlignment="1">
      <alignment horizontal="center"/>
    </xf>
    <xf numFmtId="8" fontId="16" fillId="3" borderId="0" xfId="0" applyNumberFormat="1" applyFont="1" applyFill="1" applyBorder="1" applyAlignment="1">
      <alignment horizontal="right"/>
    </xf>
    <xf numFmtId="8" fontId="22" fillId="3" borderId="0" xfId="0" applyNumberFormat="1" applyFont="1" applyFill="1" applyBorder="1" applyAlignment="1">
      <alignment horizontal="right"/>
    </xf>
    <xf numFmtId="0" fontId="16" fillId="3" borderId="0" xfId="0" applyFont="1" applyFill="1" applyAlignment="1">
      <alignment horizontal="left"/>
    </xf>
    <xf numFmtId="0" fontId="16" fillId="6" borderId="0" xfId="0" applyFont="1" applyFill="1"/>
    <xf numFmtId="0" fontId="16" fillId="6" borderId="0" xfId="0" applyFont="1" applyFill="1" applyAlignment="1">
      <alignment horizontal="center"/>
    </xf>
    <xf numFmtId="167" fontId="16" fillId="3" borderId="0" xfId="0" applyNumberFormat="1" applyFont="1" applyFill="1" applyAlignment="1">
      <alignment horizontal="left"/>
    </xf>
    <xf numFmtId="165" fontId="16" fillId="3" borderId="0" xfId="0" applyNumberFormat="1" applyFont="1" applyFill="1"/>
    <xf numFmtId="0" fontId="16" fillId="3" borderId="0" xfId="0" applyFont="1" applyFill="1" applyAlignment="1">
      <alignment horizontal="right"/>
    </xf>
    <xf numFmtId="0" fontId="17" fillId="3" borderId="0" xfId="0" applyFont="1" applyFill="1" applyAlignment="1">
      <alignment horizontal="left"/>
    </xf>
    <xf numFmtId="0" fontId="19" fillId="3" borderId="0" xfId="0" applyFont="1" applyFill="1" applyAlignment="1">
      <alignment horizontal="center"/>
    </xf>
    <xf numFmtId="0" fontId="16" fillId="3" borderId="0" xfId="0" applyFont="1" applyFill="1" applyAlignment="1">
      <alignment wrapText="1"/>
    </xf>
    <xf numFmtId="167" fontId="24" fillId="3" borderId="0" xfId="0" applyNumberFormat="1" applyFont="1" applyFill="1" applyAlignment="1">
      <alignment horizontal="left"/>
    </xf>
    <xf numFmtId="0" fontId="25" fillId="3" borderId="0" xfId="0" applyFont="1" applyFill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 wrapText="1"/>
    </xf>
    <xf numFmtId="0" fontId="16" fillId="3" borderId="6" xfId="0" applyFont="1" applyFill="1" applyBorder="1" applyAlignment="1">
      <alignment horizontal="center" wrapText="1"/>
    </xf>
    <xf numFmtId="0" fontId="16" fillId="3" borderId="10" xfId="0" applyFont="1" applyFill="1" applyBorder="1"/>
    <xf numFmtId="165" fontId="16" fillId="3" borderId="11" xfId="0" applyNumberFormat="1" applyFont="1" applyFill="1" applyBorder="1" applyAlignment="1">
      <alignment horizontal="right"/>
    </xf>
    <xf numFmtId="0" fontId="16" fillId="6" borderId="12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6" borderId="11" xfId="0" applyFont="1" applyFill="1" applyBorder="1" applyAlignment="1">
      <alignment horizontal="center"/>
    </xf>
    <xf numFmtId="0" fontId="16" fillId="6" borderId="10" xfId="0" applyFont="1" applyFill="1" applyBorder="1" applyAlignment="1">
      <alignment horizontal="center"/>
    </xf>
    <xf numFmtId="165" fontId="16" fillId="3" borderId="2" xfId="0" applyNumberFormat="1" applyFont="1" applyFill="1" applyBorder="1" applyAlignment="1">
      <alignment horizontal="center"/>
    </xf>
    <xf numFmtId="0" fontId="16" fillId="3" borderId="13" xfId="0" applyFont="1" applyFill="1" applyBorder="1"/>
    <xf numFmtId="165" fontId="16" fillId="3" borderId="14" xfId="0" applyNumberFormat="1" applyFont="1" applyFill="1" applyBorder="1" applyAlignment="1">
      <alignment horizontal="right"/>
    </xf>
    <xf numFmtId="0" fontId="16" fillId="6" borderId="15" xfId="0" applyFont="1" applyFill="1" applyBorder="1" applyAlignment="1">
      <alignment horizontal="center"/>
    </xf>
    <xf numFmtId="0" fontId="16" fillId="6" borderId="14" xfId="0" applyFont="1" applyFill="1" applyBorder="1" applyAlignment="1">
      <alignment horizontal="center"/>
    </xf>
    <xf numFmtId="0" fontId="16" fillId="6" borderId="13" xfId="0" applyFont="1" applyFill="1" applyBorder="1" applyAlignment="1">
      <alignment horizontal="center"/>
    </xf>
    <xf numFmtId="165" fontId="16" fillId="3" borderId="11" xfId="0" applyNumberFormat="1" applyFont="1" applyFill="1" applyBorder="1" applyAlignment="1">
      <alignment horizontal="center"/>
    </xf>
    <xf numFmtId="0" fontId="16" fillId="3" borderId="16" xfId="0" applyFont="1" applyFill="1" applyBorder="1"/>
    <xf numFmtId="0" fontId="16" fillId="6" borderId="17" xfId="0" applyFont="1" applyFill="1" applyBorder="1" applyAlignment="1">
      <alignment horizontal="center"/>
    </xf>
    <xf numFmtId="0" fontId="16" fillId="6" borderId="1" xfId="0" applyFont="1" applyFill="1" applyBorder="1" applyAlignment="1">
      <alignment horizontal="center"/>
    </xf>
    <xf numFmtId="0" fontId="16" fillId="6" borderId="4" xfId="0" applyFont="1" applyFill="1" applyBorder="1" applyAlignment="1">
      <alignment horizontal="center"/>
    </xf>
    <xf numFmtId="0" fontId="16" fillId="6" borderId="16" xfId="0" applyFont="1" applyFill="1" applyBorder="1" applyAlignment="1">
      <alignment horizontal="center"/>
    </xf>
    <xf numFmtId="0" fontId="20" fillId="3" borderId="0" xfId="0" applyFont="1" applyFill="1"/>
    <xf numFmtId="0" fontId="26" fillId="3" borderId="0" xfId="0" applyFont="1" applyFill="1"/>
    <xf numFmtId="0" fontId="17" fillId="3" borderId="0" xfId="0" applyFont="1" applyFill="1"/>
    <xf numFmtId="0" fontId="26" fillId="3" borderId="11" xfId="0" applyFont="1" applyFill="1" applyBorder="1" applyAlignment="1">
      <alignment horizontal="right" wrapText="1"/>
    </xf>
    <xf numFmtId="0" fontId="26" fillId="3" borderId="11" xfId="0" applyFont="1" applyFill="1" applyBorder="1" applyAlignment="1">
      <alignment horizontal="right"/>
    </xf>
    <xf numFmtId="165" fontId="16" fillId="4" borderId="14" xfId="0" applyNumberFormat="1" applyFont="1" applyFill="1" applyBorder="1" applyAlignment="1">
      <alignment horizontal="right"/>
    </xf>
    <xf numFmtId="165" fontId="16" fillId="4" borderId="15" xfId="0" applyNumberFormat="1" applyFont="1" applyFill="1" applyBorder="1" applyAlignment="1">
      <alignment horizontal="right"/>
    </xf>
    <xf numFmtId="165" fontId="16" fillId="7" borderId="15" xfId="0" applyNumberFormat="1" applyFont="1" applyFill="1" applyBorder="1" applyAlignment="1">
      <alignment horizontal="right"/>
    </xf>
    <xf numFmtId="165" fontId="16" fillId="4" borderId="0" xfId="0" applyNumberFormat="1" applyFont="1" applyFill="1"/>
    <xf numFmtId="165" fontId="16" fillId="4" borderId="4" xfId="0" applyNumberFormat="1" applyFont="1" applyFill="1" applyBorder="1" applyAlignment="1">
      <alignment horizontal="right"/>
    </xf>
    <xf numFmtId="165" fontId="16" fillId="7" borderId="4" xfId="0" applyNumberFormat="1" applyFont="1" applyFill="1" applyBorder="1" applyAlignment="1">
      <alignment horizontal="right"/>
    </xf>
    <xf numFmtId="165" fontId="16" fillId="7" borderId="17" xfId="0" applyNumberFormat="1" applyFont="1" applyFill="1" applyBorder="1" applyAlignment="1">
      <alignment horizontal="right"/>
    </xf>
    <xf numFmtId="165" fontId="16" fillId="7" borderId="0" xfId="0" applyNumberFormat="1" applyFont="1" applyFill="1"/>
    <xf numFmtId="44" fontId="20" fillId="3" borderId="0" xfId="0" applyNumberFormat="1" applyFont="1" applyFill="1" applyBorder="1"/>
    <xf numFmtId="44" fontId="3" fillId="3" borderId="0" xfId="0" applyNumberFormat="1" applyFont="1" applyFill="1" applyBorder="1"/>
    <xf numFmtId="44" fontId="4" fillId="3" borderId="0" xfId="0" applyNumberFormat="1" applyFont="1" applyFill="1" applyBorder="1" applyAlignment="1">
      <alignment horizontal="right"/>
    </xf>
    <xf numFmtId="44" fontId="0" fillId="3" borderId="0" xfId="0" applyNumberFormat="1" applyFill="1"/>
    <xf numFmtId="44" fontId="4" fillId="3" borderId="0" xfId="0" applyNumberFormat="1" applyFont="1" applyFill="1"/>
    <xf numFmtId="44" fontId="0" fillId="0" borderId="0" xfId="0" applyNumberFormat="1"/>
    <xf numFmtId="10" fontId="17" fillId="3" borderId="0" xfId="2" applyNumberFormat="1" applyFont="1" applyFill="1" applyBorder="1" applyAlignment="1">
      <alignment horizontal="center"/>
    </xf>
    <xf numFmtId="0" fontId="0" fillId="0" borderId="0" xfId="0" applyAlignment="1"/>
    <xf numFmtId="0" fontId="0" fillId="3" borderId="0" xfId="0" applyFill="1" applyAlignment="1"/>
    <xf numFmtId="167" fontId="16" fillId="3" borderId="0" xfId="0" applyNumberFormat="1" applyFont="1" applyFill="1" applyBorder="1" applyAlignment="1">
      <alignment horizontal="left"/>
    </xf>
    <xf numFmtId="167" fontId="17" fillId="3" borderId="0" xfId="0" applyNumberFormat="1" applyFont="1" applyFill="1" applyBorder="1" applyAlignment="1">
      <alignment horizontal="left" wrapText="1"/>
    </xf>
    <xf numFmtId="167" fontId="17" fillId="3" borderId="0" xfId="0" applyNumberFormat="1" applyFont="1" applyFill="1" applyBorder="1" applyAlignment="1">
      <alignment horizontal="center" wrapText="1"/>
    </xf>
    <xf numFmtId="167" fontId="17" fillId="3" borderId="0" xfId="0" applyNumberFormat="1" applyFont="1" applyFill="1" applyBorder="1" applyAlignment="1">
      <alignment horizontal="center"/>
    </xf>
    <xf numFmtId="10" fontId="17" fillId="3" borderId="0" xfId="2" applyNumberFormat="1" applyFont="1" applyFill="1" applyBorder="1" applyAlignment="1">
      <alignment horizontal="center" wrapText="1"/>
    </xf>
    <xf numFmtId="167" fontId="19" fillId="3" borderId="0" xfId="0" applyNumberFormat="1" applyFont="1" applyFill="1" applyAlignment="1">
      <alignment horizontal="left"/>
    </xf>
    <xf numFmtId="0" fontId="19" fillId="3" borderId="0" xfId="0" applyFont="1" applyFill="1"/>
    <xf numFmtId="0" fontId="19" fillId="3" borderId="0" xfId="0" applyFont="1" applyFill="1" applyAlignment="1">
      <alignment horizontal="right"/>
    </xf>
    <xf numFmtId="0" fontId="18" fillId="3" borderId="0" xfId="0" applyFont="1" applyFill="1" applyAlignment="1">
      <alignment horizontal="left"/>
    </xf>
    <xf numFmtId="14" fontId="18" fillId="3" borderId="0" xfId="0" applyNumberFormat="1" applyFont="1" applyFill="1" applyAlignment="1">
      <alignment horizontal="left"/>
    </xf>
    <xf numFmtId="0" fontId="18" fillId="3" borderId="0" xfId="0" applyFont="1" applyFill="1" applyAlignment="1">
      <alignment horizontal="center"/>
    </xf>
    <xf numFmtId="0" fontId="18" fillId="3" borderId="0" xfId="0" applyFont="1" applyFill="1" applyAlignment="1">
      <alignment horizontal="center" wrapText="1"/>
    </xf>
    <xf numFmtId="10" fontId="18" fillId="3" borderId="0" xfId="2" applyNumberFormat="1" applyFont="1" applyFill="1" applyAlignment="1">
      <alignment horizontal="center" wrapText="1"/>
    </xf>
    <xf numFmtId="7" fontId="18" fillId="3" borderId="0" xfId="1" applyNumberFormat="1" applyFont="1" applyFill="1" applyAlignment="1">
      <alignment horizontal="center" wrapText="1"/>
    </xf>
    <xf numFmtId="0" fontId="34" fillId="3" borderId="0" xfId="0" applyFont="1" applyFill="1" applyAlignment="1">
      <alignment horizontal="left" wrapText="1"/>
    </xf>
    <xf numFmtId="0" fontId="19" fillId="3" borderId="18" xfId="0" applyFont="1" applyFill="1" applyBorder="1"/>
    <xf numFmtId="44" fontId="19" fillId="3" borderId="2" xfId="0" applyNumberFormat="1" applyFont="1" applyFill="1" applyBorder="1"/>
    <xf numFmtId="0" fontId="34" fillId="3" borderId="0" xfId="0" applyFont="1" applyFill="1"/>
    <xf numFmtId="0" fontId="18" fillId="4" borderId="7" xfId="0" applyFont="1" applyFill="1" applyBorder="1" applyAlignment="1">
      <alignment horizontal="center"/>
    </xf>
    <xf numFmtId="44" fontId="18" fillId="4" borderId="8" xfId="0" applyNumberFormat="1" applyFont="1" applyFill="1" applyBorder="1"/>
    <xf numFmtId="44" fontId="18" fillId="4" borderId="9" xfId="0" applyNumberFormat="1" applyFont="1" applyFill="1" applyBorder="1"/>
    <xf numFmtId="0" fontId="19" fillId="3" borderId="11" xfId="0" applyFont="1" applyFill="1" applyBorder="1" applyAlignment="1">
      <alignment horizontal="center"/>
    </xf>
    <xf numFmtId="44" fontId="19" fillId="3" borderId="11" xfId="0" applyNumberFormat="1" applyFont="1" applyFill="1" applyBorder="1"/>
    <xf numFmtId="10" fontId="18" fillId="3" borderId="0" xfId="2" applyNumberFormat="1" applyFont="1" applyFill="1" applyBorder="1" applyAlignment="1">
      <alignment horizontal="center" wrapText="1"/>
    </xf>
    <xf numFmtId="0" fontId="18" fillId="3" borderId="0" xfId="0" applyFont="1" applyFill="1" applyBorder="1" applyAlignment="1">
      <alignment horizontal="center" wrapText="1"/>
    </xf>
    <xf numFmtId="44" fontId="18" fillId="3" borderId="0" xfId="0" applyNumberFormat="1" applyFont="1" applyFill="1" applyBorder="1"/>
    <xf numFmtId="167" fontId="18" fillId="3" borderId="0" xfId="0" applyNumberFormat="1" applyFont="1" applyFill="1" applyAlignment="1">
      <alignment horizontal="center"/>
    </xf>
    <xf numFmtId="10" fontId="18" fillId="3" borderId="0" xfId="2" applyNumberFormat="1" applyFont="1" applyFill="1" applyAlignment="1">
      <alignment horizontal="center"/>
    </xf>
    <xf numFmtId="167" fontId="18" fillId="3" borderId="0" xfId="0" applyNumberFormat="1" applyFont="1" applyFill="1" applyAlignment="1">
      <alignment horizontal="center" wrapText="1"/>
    </xf>
    <xf numFmtId="167" fontId="18" fillId="3" borderId="0" xfId="0" applyNumberFormat="1" applyFont="1" applyFill="1" applyAlignment="1">
      <alignment horizontal="left" wrapText="1"/>
    </xf>
    <xf numFmtId="167" fontId="19" fillId="3" borderId="2" xfId="0" applyNumberFormat="1" applyFont="1" applyFill="1" applyBorder="1" applyAlignment="1">
      <alignment horizontal="left"/>
    </xf>
    <xf numFmtId="0" fontId="19" fillId="3" borderId="2" xfId="0" applyFont="1" applyFill="1" applyBorder="1"/>
    <xf numFmtId="0" fontId="13" fillId="3" borderId="0" xfId="0" applyFont="1" applyFill="1"/>
    <xf numFmtId="0" fontId="13" fillId="3" borderId="0" xfId="0" applyFont="1" applyFill="1" applyAlignment="1">
      <alignment horizontal="center"/>
    </xf>
    <xf numFmtId="165" fontId="19" fillId="3" borderId="0" xfId="0" applyNumberFormat="1" applyFont="1" applyFill="1"/>
    <xf numFmtId="165" fontId="18" fillId="3" borderId="0" xfId="0" applyNumberFormat="1" applyFont="1" applyFill="1" applyAlignment="1">
      <alignment horizontal="center"/>
    </xf>
    <xf numFmtId="165" fontId="18" fillId="3" borderId="0" xfId="0" applyNumberFormat="1" applyFont="1" applyFill="1" applyAlignment="1">
      <alignment horizontal="center" wrapText="1"/>
    </xf>
    <xf numFmtId="0" fontId="19" fillId="0" borderId="0" xfId="0" applyFont="1" applyFill="1"/>
    <xf numFmtId="165" fontId="13" fillId="3" borderId="0" xfId="0" applyNumberFormat="1" applyFont="1" applyFill="1"/>
    <xf numFmtId="0" fontId="35" fillId="3" borderId="0" xfId="0" applyFont="1" applyFill="1" applyAlignment="1">
      <alignment horizontal="right"/>
    </xf>
    <xf numFmtId="0" fontId="35" fillId="3" borderId="0" xfId="0" applyFont="1" applyFill="1" applyAlignment="1">
      <alignment horizontal="center"/>
    </xf>
    <xf numFmtId="0" fontId="16" fillId="6" borderId="0" xfId="0" applyFont="1" applyFill="1" applyBorder="1" applyAlignment="1">
      <alignment horizontal="left"/>
    </xf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wrapText="1"/>
    </xf>
    <xf numFmtId="37" fontId="16" fillId="8" borderId="2" xfId="0" applyNumberFormat="1" applyFont="1" applyFill="1" applyBorder="1" applyAlignment="1">
      <alignment horizontal="center"/>
    </xf>
    <xf numFmtId="0" fontId="16" fillId="3" borderId="0" xfId="0" applyFont="1" applyFill="1" applyAlignment="1">
      <alignment horizontal="left" indent="1"/>
    </xf>
    <xf numFmtId="165" fontId="18" fillId="3" borderId="0" xfId="0" applyNumberFormat="1" applyFont="1" applyFill="1" applyBorder="1" applyAlignment="1">
      <alignment horizontal="center" wrapText="1"/>
    </xf>
    <xf numFmtId="10" fontId="18" fillId="3" borderId="0" xfId="0" applyNumberFormat="1" applyFont="1" applyFill="1" applyBorder="1" applyAlignment="1">
      <alignment horizontal="center" wrapText="1"/>
    </xf>
    <xf numFmtId="9" fontId="18" fillId="3" borderId="0" xfId="2" applyFont="1" applyFill="1" applyBorder="1" applyAlignment="1">
      <alignment horizontal="center" wrapText="1"/>
    </xf>
    <xf numFmtId="44" fontId="16" fillId="3" borderId="6" xfId="1" applyFont="1" applyFill="1" applyBorder="1"/>
    <xf numFmtId="167" fontId="36" fillId="3" borderId="0" xfId="0" applyNumberFormat="1" applyFont="1" applyFill="1" applyAlignment="1">
      <alignment horizontal="left"/>
    </xf>
    <xf numFmtId="167" fontId="18" fillId="3" borderId="0" xfId="0" applyNumberFormat="1" applyFont="1" applyFill="1" applyAlignment="1">
      <alignment horizontal="left"/>
    </xf>
    <xf numFmtId="0" fontId="15" fillId="3" borderId="0" xfId="0" applyFont="1" applyFill="1" applyAlignment="1">
      <alignment horizontal="center" vertical="center"/>
    </xf>
    <xf numFmtId="0" fontId="37" fillId="3" borderId="0" xfId="0" applyFont="1" applyFill="1" applyAlignment="1">
      <alignment horizontal="center" vertical="center"/>
    </xf>
    <xf numFmtId="0" fontId="38" fillId="3" borderId="0" xfId="0" applyFont="1" applyFill="1" applyAlignment="1">
      <alignment horizontal="center" vertical="center"/>
    </xf>
    <xf numFmtId="44" fontId="16" fillId="9" borderId="2" xfId="1" applyNumberFormat="1" applyFont="1" applyFill="1" applyBorder="1" applyAlignment="1">
      <alignment horizontal="center"/>
    </xf>
    <xf numFmtId="44" fontId="19" fillId="3" borderId="2" xfId="0" applyNumberFormat="1" applyFont="1" applyFill="1" applyBorder="1" applyAlignment="1">
      <alignment horizontal="center"/>
    </xf>
    <xf numFmtId="0" fontId="16" fillId="6" borderId="0" xfId="0" applyFont="1" applyFill="1" applyBorder="1" applyAlignment="1"/>
    <xf numFmtId="44" fontId="19" fillId="3" borderId="18" xfId="0" applyNumberFormat="1" applyFont="1" applyFill="1" applyBorder="1"/>
    <xf numFmtId="0" fontId="19" fillId="3" borderId="19" xfId="0" applyFont="1" applyFill="1" applyBorder="1"/>
    <xf numFmtId="0" fontId="19" fillId="3" borderId="4" xfId="0" applyFont="1" applyFill="1" applyBorder="1"/>
    <xf numFmtId="44" fontId="16" fillId="3" borderId="0" xfId="0" applyNumberFormat="1" applyFont="1" applyFill="1" applyBorder="1" applyAlignment="1">
      <alignment horizontal="left" indent="1"/>
    </xf>
    <xf numFmtId="0" fontId="16" fillId="3" borderId="11" xfId="0" applyFont="1" applyFill="1" applyBorder="1" applyAlignment="1">
      <alignment horizontal="center" wrapText="1"/>
    </xf>
    <xf numFmtId="44" fontId="16" fillId="0" borderId="2" xfId="1" applyFont="1" applyFill="1" applyBorder="1"/>
    <xf numFmtId="44" fontId="16" fillId="0" borderId="5" xfId="1" applyFont="1" applyFill="1" applyBorder="1"/>
    <xf numFmtId="44" fontId="17" fillId="0" borderId="2" xfId="1" applyFont="1" applyFill="1" applyBorder="1"/>
    <xf numFmtId="44" fontId="17" fillId="0" borderId="0" xfId="1" applyFont="1" applyFill="1" applyBorder="1"/>
    <xf numFmtId="44" fontId="17" fillId="0" borderId="1" xfId="1" applyFont="1" applyFill="1" applyBorder="1"/>
    <xf numFmtId="165" fontId="16" fillId="3" borderId="14" xfId="0" applyNumberFormat="1" applyFont="1" applyFill="1" applyBorder="1" applyAlignment="1">
      <alignment horizontal="center"/>
    </xf>
    <xf numFmtId="170" fontId="16" fillId="3" borderId="11" xfId="0" applyNumberFormat="1" applyFont="1" applyFill="1" applyBorder="1" applyAlignment="1">
      <alignment horizontal="center"/>
    </xf>
    <xf numFmtId="170" fontId="16" fillId="3" borderId="2" xfId="0" applyNumberFormat="1" applyFont="1" applyFill="1" applyBorder="1" applyAlignment="1">
      <alignment horizontal="center"/>
    </xf>
    <xf numFmtId="0" fontId="0" fillId="3" borderId="0" xfId="0" applyFill="1" applyAlignment="1">
      <alignment horizontal="left" indent="1"/>
    </xf>
    <xf numFmtId="0" fontId="16" fillId="3" borderId="0" xfId="0" applyFont="1" applyFill="1" applyBorder="1" applyAlignment="1">
      <alignment horizontal="left" indent="1"/>
    </xf>
    <xf numFmtId="44" fontId="17" fillId="3" borderId="0" xfId="0" applyNumberFormat="1" applyFont="1" applyFill="1" applyBorder="1" applyAlignment="1">
      <alignment horizontal="left" indent="1"/>
    </xf>
    <xf numFmtId="44" fontId="17" fillId="3" borderId="20" xfId="0" applyNumberFormat="1" applyFont="1" applyFill="1" applyBorder="1" applyAlignment="1">
      <alignment horizontal="center"/>
    </xf>
    <xf numFmtId="0" fontId="16" fillId="6" borderId="0" xfId="0" applyFont="1" applyFill="1" applyBorder="1" applyAlignment="1">
      <alignment horizontal="left" vertical="center"/>
    </xf>
    <xf numFmtId="0" fontId="16" fillId="6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left" indent="1"/>
    </xf>
    <xf numFmtId="0" fontId="19" fillId="3" borderId="19" xfId="0" applyFont="1" applyFill="1" applyBorder="1" applyAlignment="1"/>
    <xf numFmtId="0" fontId="0" fillId="3" borderId="18" xfId="0" applyFill="1" applyBorder="1" applyAlignment="1"/>
    <xf numFmtId="44" fontId="19" fillId="3" borderId="2" xfId="0" applyNumberFormat="1" applyFont="1" applyFill="1" applyBorder="1" applyAlignment="1">
      <alignment horizontal="center" wrapText="1"/>
    </xf>
    <xf numFmtId="0" fontId="19" fillId="3" borderId="0" xfId="0" applyFont="1" applyFill="1" applyBorder="1" applyAlignment="1">
      <alignment horizontal="left" wrapText="1" indent="1"/>
    </xf>
    <xf numFmtId="44" fontId="18" fillId="3" borderId="2" xfId="0" applyNumberFormat="1" applyFont="1" applyFill="1" applyBorder="1"/>
    <xf numFmtId="44" fontId="16" fillId="3" borderId="0" xfId="0" applyNumberFormat="1" applyFont="1" applyFill="1" applyAlignment="1">
      <alignment horizontal="left" indent="1"/>
    </xf>
    <xf numFmtId="0" fontId="18" fillId="3" borderId="0" xfId="0" applyFont="1" applyFill="1" applyBorder="1"/>
    <xf numFmtId="44" fontId="16" fillId="3" borderId="10" xfId="0" applyNumberFormat="1" applyFont="1" applyFill="1" applyBorder="1"/>
    <xf numFmtId="44" fontId="16" fillId="3" borderId="13" xfId="0" applyNumberFormat="1" applyFont="1" applyFill="1" applyBorder="1"/>
    <xf numFmtId="44" fontId="16" fillId="3" borderId="16" xfId="0" applyNumberFormat="1" applyFont="1" applyFill="1" applyBorder="1"/>
    <xf numFmtId="165" fontId="16" fillId="3" borderId="4" xfId="0" applyNumberFormat="1" applyFont="1" applyFill="1" applyBorder="1" applyAlignment="1">
      <alignment horizontal="right"/>
    </xf>
    <xf numFmtId="0" fontId="18" fillId="3" borderId="0" xfId="0" applyFont="1" applyFill="1" applyAlignment="1">
      <alignment horizontal="right"/>
    </xf>
    <xf numFmtId="0" fontId="16" fillId="6" borderId="0" xfId="0" applyFont="1" applyFill="1" applyBorder="1" applyAlignment="1">
      <alignment vertical="center"/>
    </xf>
    <xf numFmtId="0" fontId="0" fillId="0" borderId="13" xfId="0" applyBorder="1"/>
    <xf numFmtId="44" fontId="0" fillId="0" borderId="0" xfId="0" applyNumberFormat="1" applyBorder="1"/>
    <xf numFmtId="0" fontId="0" fillId="0" borderId="15" xfId="0" applyBorder="1"/>
    <xf numFmtId="0" fontId="0" fillId="0" borderId="16" xfId="0" applyBorder="1"/>
    <xf numFmtId="44" fontId="0" fillId="0" borderId="1" xfId="0" applyNumberFormat="1" applyBorder="1"/>
    <xf numFmtId="0" fontId="0" fillId="0" borderId="17" xfId="0" applyBorder="1"/>
    <xf numFmtId="0" fontId="0" fillId="2" borderId="19" xfId="0" applyFill="1" applyBorder="1"/>
    <xf numFmtId="44" fontId="0" fillId="2" borderId="6" xfId="0" applyNumberFormat="1" applyFill="1" applyBorder="1"/>
    <xf numFmtId="0" fontId="0" fillId="2" borderId="18" xfId="0" applyFill="1" applyBorder="1"/>
    <xf numFmtId="0" fontId="0" fillId="4" borderId="19" xfId="0" applyFill="1" applyBorder="1"/>
    <xf numFmtId="44" fontId="0" fillId="4" borderId="6" xfId="0" applyNumberFormat="1" applyFill="1" applyBorder="1"/>
    <xf numFmtId="0" fontId="0" fillId="4" borderId="18" xfId="0" applyFill="1" applyBorder="1"/>
    <xf numFmtId="0" fontId="0" fillId="6" borderId="19" xfId="0" applyFill="1" applyBorder="1"/>
    <xf numFmtId="44" fontId="0" fillId="6" borderId="6" xfId="0" applyNumberFormat="1" applyFill="1" applyBorder="1"/>
    <xf numFmtId="0" fontId="0" fillId="6" borderId="18" xfId="0" applyFill="1" applyBorder="1"/>
    <xf numFmtId="0" fontId="0" fillId="10" borderId="19" xfId="0" applyFill="1" applyBorder="1"/>
    <xf numFmtId="44" fontId="0" fillId="10" borderId="6" xfId="0" applyNumberFormat="1" applyFill="1" applyBorder="1"/>
    <xf numFmtId="0" fontId="0" fillId="10" borderId="18" xfId="0" applyFill="1" applyBorder="1"/>
    <xf numFmtId="44" fontId="17" fillId="3" borderId="11" xfId="1" applyFont="1" applyFill="1" applyBorder="1"/>
    <xf numFmtId="44" fontId="17" fillId="3" borderId="14" xfId="1" applyFont="1" applyFill="1" applyBorder="1"/>
    <xf numFmtId="44" fontId="17" fillId="3" borderId="13" xfId="1" applyFont="1" applyFill="1" applyBorder="1"/>
    <xf numFmtId="171" fontId="19" fillId="3" borderId="2" xfId="0" applyNumberFormat="1" applyFont="1" applyFill="1" applyBorder="1" applyAlignment="1">
      <alignment horizontal="center"/>
    </xf>
    <xf numFmtId="44" fontId="17" fillId="3" borderId="0" xfId="1" quotePrefix="1" applyFont="1" applyFill="1" applyBorder="1" applyAlignment="1">
      <alignment horizontal="center"/>
    </xf>
    <xf numFmtId="0" fontId="0" fillId="0" borderId="0" xfId="0" applyFill="1"/>
    <xf numFmtId="171" fontId="19" fillId="3" borderId="0" xfId="0" applyNumberFormat="1" applyFont="1" applyFill="1" applyBorder="1" applyAlignment="1">
      <alignment horizontal="center"/>
    </xf>
    <xf numFmtId="171" fontId="19" fillId="3" borderId="0" xfId="0" applyNumberFormat="1" applyFont="1" applyFill="1" applyAlignment="1">
      <alignment horizontal="center"/>
    </xf>
    <xf numFmtId="44" fontId="0" fillId="8" borderId="6" xfId="0" applyNumberFormat="1" applyFill="1" applyBorder="1"/>
    <xf numFmtId="0" fontId="0" fillId="8" borderId="19" xfId="0" applyFill="1" applyBorder="1"/>
    <xf numFmtId="0" fontId="0" fillId="8" borderId="18" xfId="0" applyFill="1" applyBorder="1"/>
    <xf numFmtId="0" fontId="16" fillId="0" borderId="0" xfId="0" applyFont="1" applyFill="1" applyBorder="1" applyAlignment="1">
      <alignment horizontal="center"/>
    </xf>
    <xf numFmtId="166" fontId="16" fillId="7" borderId="2" xfId="1" applyNumberFormat="1" applyFont="1" applyFill="1" applyBorder="1" applyAlignment="1">
      <alignment horizontal="center"/>
    </xf>
    <xf numFmtId="0" fontId="16" fillId="6" borderId="5" xfId="0" applyFont="1" applyFill="1" applyBorder="1"/>
    <xf numFmtId="0" fontId="16" fillId="6" borderId="18" xfId="0" applyFont="1" applyFill="1" applyBorder="1"/>
    <xf numFmtId="171" fontId="16" fillId="2" borderId="2" xfId="0" applyNumberFormat="1" applyFont="1" applyFill="1" applyBorder="1" applyAlignment="1">
      <alignment horizontal="center"/>
    </xf>
    <xf numFmtId="167" fontId="16" fillId="2" borderId="2" xfId="0" applyNumberFormat="1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44" fontId="19" fillId="3" borderId="0" xfId="0" applyNumberFormat="1" applyFont="1" applyFill="1" applyBorder="1" applyAlignment="1">
      <alignment horizontal="center"/>
    </xf>
    <xf numFmtId="0" fontId="47" fillId="3" borderId="0" xfId="0" applyFont="1" applyFill="1" applyAlignment="1">
      <alignment horizontal="center" vertical="center"/>
    </xf>
    <xf numFmtId="44" fontId="48" fillId="3" borderId="3" xfId="0" applyNumberFormat="1" applyFont="1" applyFill="1" applyBorder="1"/>
    <xf numFmtId="44" fontId="19" fillId="3" borderId="14" xfId="0" applyNumberFormat="1" applyFont="1" applyFill="1" applyBorder="1"/>
    <xf numFmtId="44" fontId="18" fillId="4" borderId="7" xfId="0" applyNumberFormat="1" applyFont="1" applyFill="1" applyBorder="1"/>
    <xf numFmtId="44" fontId="18" fillId="0" borderId="0" xfId="0" applyNumberFormat="1" applyFont="1" applyFill="1" applyBorder="1"/>
    <xf numFmtId="0" fontId="49" fillId="0" borderId="2" xfId="0" applyFont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0" fillId="3" borderId="0" xfId="0" applyFill="1" applyBorder="1" applyAlignment="1">
      <alignment horizontal="left" indent="1"/>
    </xf>
    <xf numFmtId="0" fontId="0" fillId="2" borderId="0" xfId="0" applyFill="1" applyBorder="1"/>
    <xf numFmtId="44" fontId="18" fillId="4" borderId="3" xfId="0" applyNumberFormat="1" applyFont="1" applyFill="1" applyBorder="1"/>
    <xf numFmtId="44" fontId="16" fillId="6" borderId="0" xfId="0" applyNumberFormat="1" applyFont="1" applyFill="1" applyBorder="1" applyAlignment="1"/>
    <xf numFmtId="44" fontId="16" fillId="3" borderId="0" xfId="0" applyNumberFormat="1" applyFont="1" applyFill="1" applyBorder="1" applyAlignment="1">
      <alignment horizontal="right"/>
    </xf>
    <xf numFmtId="44" fontId="16" fillId="3" borderId="0" xfId="0" applyNumberFormat="1" applyFont="1" applyFill="1" applyBorder="1" applyAlignment="1">
      <alignment horizontal="center"/>
    </xf>
    <xf numFmtId="44" fontId="17" fillId="3" borderId="0" xfId="1" applyNumberFormat="1" applyFont="1" applyFill="1" applyBorder="1" applyAlignment="1">
      <alignment horizontal="center"/>
    </xf>
    <xf numFmtId="44" fontId="16" fillId="3" borderId="18" xfId="0" applyNumberFormat="1" applyFont="1" applyFill="1" applyBorder="1" applyAlignment="1">
      <alignment horizontal="center"/>
    </xf>
    <xf numFmtId="44" fontId="16" fillId="6" borderId="0" xfId="0" applyNumberFormat="1" applyFont="1" applyFill="1" applyBorder="1"/>
    <xf numFmtId="44" fontId="0" fillId="3" borderId="0" xfId="1" applyNumberFormat="1" applyFont="1" applyFill="1"/>
    <xf numFmtId="44" fontId="0" fillId="0" borderId="0" xfId="1" applyNumberFormat="1" applyFont="1"/>
    <xf numFmtId="10" fontId="17" fillId="3" borderId="0" xfId="1" applyNumberFormat="1" applyFont="1" applyFill="1" applyBorder="1" applyAlignment="1">
      <alignment horizontal="center"/>
    </xf>
    <xf numFmtId="169" fontId="23" fillId="3" borderId="0" xfId="0" applyNumberFormat="1" applyFont="1" applyFill="1" applyAlignment="1">
      <alignment horizontal="center"/>
    </xf>
    <xf numFmtId="0" fontId="51" fillId="3" borderId="0" xfId="0" applyFont="1" applyFill="1" applyAlignment="1">
      <alignment horizontal="left"/>
    </xf>
    <xf numFmtId="0" fontId="40" fillId="0" borderId="0" xfId="0" applyFont="1"/>
    <xf numFmtId="169" fontId="52" fillId="3" borderId="0" xfId="0" applyNumberFormat="1" applyFont="1" applyFill="1" applyAlignment="1">
      <alignment horizontal="left"/>
    </xf>
    <xf numFmtId="44" fontId="17" fillId="3" borderId="0" xfId="0" applyNumberFormat="1" applyFont="1" applyFill="1" applyAlignment="1">
      <alignment horizontal="left" indent="1"/>
    </xf>
    <xf numFmtId="0" fontId="18" fillId="0" borderId="0" xfId="0" applyFont="1" applyAlignment="1">
      <alignment horizontal="center"/>
    </xf>
    <xf numFmtId="167" fontId="17" fillId="3" borderId="0" xfId="0" applyNumberFormat="1" applyFont="1" applyFill="1" applyAlignment="1">
      <alignment horizontal="center"/>
    </xf>
    <xf numFmtId="167" fontId="17" fillId="3" borderId="0" xfId="0" applyNumberFormat="1" applyFont="1" applyFill="1" applyAlignment="1">
      <alignment horizontal="center" wrapText="1"/>
    </xf>
    <xf numFmtId="9" fontId="18" fillId="3" borderId="0" xfId="0" applyNumberFormat="1" applyFont="1" applyFill="1" applyAlignment="1">
      <alignment horizontal="center" wrapText="1"/>
    </xf>
    <xf numFmtId="10" fontId="17" fillId="3" borderId="0" xfId="0" applyNumberFormat="1" applyFont="1" applyFill="1" applyAlignment="1">
      <alignment horizontal="center" wrapText="1"/>
    </xf>
    <xf numFmtId="167" fontId="17" fillId="3" borderId="0" xfId="0" applyNumberFormat="1" applyFont="1" applyFill="1" applyAlignment="1">
      <alignment horizontal="left" wrapText="1"/>
    </xf>
    <xf numFmtId="0" fontId="53" fillId="3" borderId="0" xfId="0" applyFont="1" applyFill="1" applyAlignment="1">
      <alignment horizontal="left" wrapText="1"/>
    </xf>
    <xf numFmtId="0" fontId="49" fillId="0" borderId="14" xfId="0" applyFont="1" applyBorder="1" applyAlignment="1">
      <alignment horizontal="center"/>
    </xf>
    <xf numFmtId="44" fontId="19" fillId="3" borderId="0" xfId="0" applyNumberFormat="1" applyFont="1" applyFill="1"/>
    <xf numFmtId="0" fontId="53" fillId="3" borderId="0" xfId="0" applyFont="1" applyFill="1"/>
    <xf numFmtId="0" fontId="19" fillId="3" borderId="19" xfId="0" applyFont="1" applyFill="1" applyBorder="1" applyAlignment="1">
      <alignment horizontal="left"/>
    </xf>
    <xf numFmtId="44" fontId="18" fillId="0" borderId="0" xfId="0" applyNumberFormat="1" applyFont="1"/>
    <xf numFmtId="0" fontId="19" fillId="3" borderId="19" xfId="0" applyNumberFormat="1" applyFont="1" applyFill="1" applyBorder="1" applyAlignment="1">
      <alignment horizontal="left"/>
    </xf>
    <xf numFmtId="44" fontId="0" fillId="2" borderId="0" xfId="0" applyNumberFormat="1" applyFill="1"/>
    <xf numFmtId="167" fontId="18" fillId="3" borderId="0" xfId="0" applyNumberFormat="1" applyFont="1" applyFill="1" applyAlignment="1"/>
    <xf numFmtId="0" fontId="16" fillId="3" borderId="0" xfId="0" applyFont="1" applyFill="1" applyAlignment="1">
      <alignment horizontal="left" wrapText="1" indent="1"/>
    </xf>
    <xf numFmtId="0" fontId="18" fillId="3" borderId="19" xfId="0" applyFont="1" applyFill="1" applyBorder="1" applyAlignment="1"/>
    <xf numFmtId="44" fontId="36" fillId="3" borderId="0" xfId="0" applyNumberFormat="1" applyFont="1" applyFill="1" applyBorder="1"/>
    <xf numFmtId="0" fontId="19" fillId="3" borderId="19" xfId="0" applyFont="1" applyFill="1" applyBorder="1" applyAlignment="1">
      <alignment horizontal="right"/>
    </xf>
    <xf numFmtId="9" fontId="19" fillId="3" borderId="2" xfId="0" applyNumberFormat="1" applyFont="1" applyFill="1" applyBorder="1"/>
    <xf numFmtId="0" fontId="16" fillId="3" borderId="0" xfId="0" applyNumberFormat="1" applyFont="1" applyFill="1"/>
    <xf numFmtId="0" fontId="18" fillId="3" borderId="0" xfId="0" applyNumberFormat="1" applyFont="1" applyFill="1" applyAlignment="1">
      <alignment horizontal="center"/>
    </xf>
    <xf numFmtId="0" fontId="16" fillId="8" borderId="6" xfId="0" applyNumberFormat="1" applyFont="1" applyFill="1" applyBorder="1" applyAlignment="1">
      <alignment horizontal="center"/>
    </xf>
    <xf numFmtId="0" fontId="34" fillId="3" borderId="0" xfId="0" applyFont="1" applyFill="1" applyAlignment="1">
      <alignment horizontal="center" wrapText="1"/>
    </xf>
    <xf numFmtId="44" fontId="16" fillId="3" borderId="0" xfId="0" applyNumberFormat="1" applyFont="1" applyFill="1" applyBorder="1" applyAlignment="1">
      <alignment horizontal="left" wrapText="1" indent="1"/>
    </xf>
    <xf numFmtId="0" fontId="2" fillId="3" borderId="0" xfId="0" applyFont="1" applyFill="1" applyAlignment="1">
      <alignment horizontal="left" indent="1"/>
    </xf>
    <xf numFmtId="44" fontId="4" fillId="3" borderId="0" xfId="1" applyFont="1" applyFill="1" applyBorder="1"/>
    <xf numFmtId="44" fontId="17" fillId="3" borderId="0" xfId="1" applyFont="1" applyFill="1" applyBorder="1" applyAlignment="1">
      <alignment horizontal="left" wrapText="1"/>
    </xf>
    <xf numFmtId="44" fontId="17" fillId="3" borderId="0" xfId="0" applyNumberFormat="1" applyFont="1" applyFill="1" applyBorder="1" applyAlignment="1">
      <alignment horizontal="left" wrapText="1"/>
    </xf>
    <xf numFmtId="0" fontId="16" fillId="6" borderId="6" xfId="0" applyFont="1" applyFill="1" applyBorder="1"/>
    <xf numFmtId="0" fontId="40" fillId="0" borderId="0" xfId="0" applyFont="1" applyAlignment="1"/>
    <xf numFmtId="44" fontId="48" fillId="3" borderId="0" xfId="0" applyNumberFormat="1" applyFont="1" applyFill="1" applyBorder="1"/>
    <xf numFmtId="9" fontId="18" fillId="3" borderId="0" xfId="1" applyNumberFormat="1" applyFont="1" applyFill="1" applyAlignment="1">
      <alignment horizontal="center" wrapText="1"/>
    </xf>
    <xf numFmtId="10" fontId="18" fillId="3" borderId="0" xfId="1" applyNumberFormat="1" applyFont="1" applyFill="1" applyAlignment="1">
      <alignment horizontal="center" wrapText="1"/>
    </xf>
    <xf numFmtId="0" fontId="0" fillId="0" borderId="1" xfId="0" applyFill="1" applyBorder="1"/>
    <xf numFmtId="0" fontId="18" fillId="3" borderId="2" xfId="0" applyFont="1" applyFill="1" applyBorder="1" applyAlignment="1">
      <alignment horizontal="center"/>
    </xf>
    <xf numFmtId="44" fontId="18" fillId="0" borderId="1" xfId="0" applyNumberFormat="1" applyFont="1" applyFill="1" applyBorder="1" applyAlignment="1">
      <alignment horizontal="center"/>
    </xf>
    <xf numFmtId="0" fontId="19" fillId="3" borderId="18" xfId="0" applyFont="1" applyFill="1" applyBorder="1" applyAlignment="1">
      <alignment horizontal="center"/>
    </xf>
    <xf numFmtId="0" fontId="18" fillId="3" borderId="21" xfId="0" applyFont="1" applyFill="1" applyBorder="1" applyAlignment="1"/>
    <xf numFmtId="0" fontId="18" fillId="3" borderId="22" xfId="0" applyFont="1" applyFill="1" applyBorder="1" applyAlignment="1"/>
    <xf numFmtId="0" fontId="55" fillId="3" borderId="0" xfId="0" applyFont="1" applyFill="1" applyAlignment="1">
      <alignment horizontal="right"/>
    </xf>
    <xf numFmtId="169" fontId="19" fillId="3" borderId="0" xfId="0" applyNumberFormat="1" applyFont="1" applyFill="1"/>
    <xf numFmtId="0" fontId="2" fillId="0" borderId="0" xfId="0" applyFont="1" applyFill="1" applyAlignment="1">
      <alignment horizontal="right"/>
    </xf>
    <xf numFmtId="168" fontId="18" fillId="3" borderId="0" xfId="0" applyNumberFormat="1" applyFont="1" applyFill="1" applyAlignment="1">
      <alignment horizontal="center" wrapText="1"/>
    </xf>
    <xf numFmtId="169" fontId="23" fillId="3" borderId="0" xfId="0" applyNumberFormat="1" applyFont="1" applyFill="1" applyAlignment="1">
      <alignment horizontal="left"/>
    </xf>
    <xf numFmtId="0" fontId="18" fillId="3" borderId="10" xfId="0" applyNumberFormat="1" applyFont="1" applyFill="1" applyBorder="1" applyAlignment="1">
      <alignment horizontal="left"/>
    </xf>
    <xf numFmtId="0" fontId="19" fillId="3" borderId="11" xfId="0" applyNumberFormat="1" applyFont="1" applyFill="1" applyBorder="1" applyAlignment="1">
      <alignment horizontal="left"/>
    </xf>
    <xf numFmtId="0" fontId="19" fillId="3" borderId="14" xfId="0" applyNumberFormat="1" applyFont="1" applyFill="1" applyBorder="1" applyAlignment="1">
      <alignment horizontal="left"/>
    </xf>
    <xf numFmtId="0" fontId="19" fillId="3" borderId="4" xfId="0" applyNumberFormat="1" applyFont="1" applyFill="1" applyBorder="1" applyAlignment="1">
      <alignment horizontal="left"/>
    </xf>
    <xf numFmtId="44" fontId="19" fillId="3" borderId="13" xfId="0" applyNumberFormat="1" applyFont="1" applyFill="1" applyBorder="1"/>
    <xf numFmtId="0" fontId="18" fillId="3" borderId="2" xfId="0" applyNumberFormat="1" applyFont="1" applyFill="1" applyBorder="1" applyAlignment="1">
      <alignment horizontal="left"/>
    </xf>
    <xf numFmtId="0" fontId="55" fillId="0" borderId="2" xfId="0" applyFont="1" applyBorder="1"/>
    <xf numFmtId="37" fontId="16" fillId="8" borderId="0" xfId="0" applyNumberFormat="1" applyFont="1" applyFill="1" applyBorder="1" applyAlignment="1">
      <alignment horizontal="center"/>
    </xf>
    <xf numFmtId="0" fontId="2" fillId="3" borderId="0" xfId="0" applyFont="1" applyFill="1"/>
    <xf numFmtId="44" fontId="17" fillId="0" borderId="0" xfId="1" applyNumberFormat="1" applyFont="1" applyFill="1" applyBorder="1" applyAlignment="1">
      <alignment horizontal="center"/>
    </xf>
    <xf numFmtId="169" fontId="0" fillId="3" borderId="0" xfId="0" applyNumberFormat="1" applyFill="1"/>
    <xf numFmtId="0" fontId="16" fillId="3" borderId="0" xfId="0" applyFont="1" applyFill="1" applyAlignment="1">
      <alignment horizontal="left" wrapText="1" indent="1" shrinkToFit="1"/>
    </xf>
    <xf numFmtId="0" fontId="2" fillId="2" borderId="0" xfId="0" applyFont="1" applyFill="1"/>
    <xf numFmtId="44" fontId="0" fillId="2" borderId="0" xfId="1" applyFont="1" applyFill="1" applyAlignment="1">
      <alignment horizontal="center"/>
    </xf>
    <xf numFmtId="165" fontId="2" fillId="2" borderId="0" xfId="0" applyNumberFormat="1" applyFont="1" applyFill="1"/>
    <xf numFmtId="44" fontId="0" fillId="2" borderId="0" xfId="0" applyNumberFormat="1" applyFill="1" applyAlignment="1">
      <alignment horizontal="center"/>
    </xf>
    <xf numFmtId="44" fontId="56" fillId="3" borderId="23" xfId="1" applyFont="1" applyFill="1" applyBorder="1"/>
    <xf numFmtId="44" fontId="18" fillId="3" borderId="23" xfId="1" applyFont="1" applyFill="1" applyBorder="1"/>
    <xf numFmtId="44" fontId="56" fillId="3" borderId="23" xfId="1" applyFont="1" applyFill="1" applyBorder="1" applyAlignment="1">
      <alignment horizontal="left"/>
    </xf>
    <xf numFmtId="44" fontId="16" fillId="3" borderId="2" xfId="0" applyNumberFormat="1" applyFont="1" applyFill="1" applyBorder="1" applyAlignment="1">
      <alignment horizontal="left" wrapText="1" indent="1"/>
    </xf>
    <xf numFmtId="0" fontId="16" fillId="11" borderId="5" xfId="0" applyFont="1" applyFill="1" applyBorder="1"/>
    <xf numFmtId="7" fontId="18" fillId="0" borderId="0" xfId="1" applyNumberFormat="1" applyFont="1" applyFill="1" applyAlignment="1">
      <alignment horizontal="center" wrapText="1"/>
    </xf>
    <xf numFmtId="0" fontId="1" fillId="3" borderId="0" xfId="0" applyFont="1" applyFill="1" applyAlignment="1">
      <alignment wrapText="1"/>
    </xf>
    <xf numFmtId="0" fontId="1" fillId="3" borderId="0" xfId="0" applyFont="1" applyFill="1"/>
    <xf numFmtId="0" fontId="18" fillId="3" borderId="0" xfId="0" applyFont="1" applyFill="1" applyAlignment="1">
      <alignment horizontal="right"/>
    </xf>
    <xf numFmtId="0" fontId="19" fillId="3" borderId="0" xfId="0" applyFont="1" applyFill="1" applyBorder="1"/>
    <xf numFmtId="0" fontId="18" fillId="3" borderId="0" xfId="0" applyFont="1" applyFill="1" applyBorder="1" applyAlignment="1">
      <alignment horizontal="right"/>
    </xf>
    <xf numFmtId="0" fontId="19" fillId="3" borderId="0" xfId="0" applyFont="1" applyFill="1"/>
    <xf numFmtId="0" fontId="19" fillId="3" borderId="0" xfId="0" applyFont="1" applyFill="1" applyAlignment="1">
      <alignment horizontal="right"/>
    </xf>
    <xf numFmtId="14" fontId="18" fillId="3" borderId="0" xfId="0" applyNumberFormat="1" applyFont="1" applyFill="1" applyAlignment="1">
      <alignment horizontal="left"/>
    </xf>
    <xf numFmtId="37" fontId="16" fillId="0" borderId="5" xfId="0" applyNumberFormat="1" applyFont="1" applyFill="1" applyBorder="1" applyAlignment="1">
      <alignment horizontal="center"/>
    </xf>
    <xf numFmtId="44" fontId="17" fillId="0" borderId="10" xfId="1" applyFont="1" applyBorder="1"/>
    <xf numFmtId="44" fontId="17" fillId="0" borderId="12" xfId="1" applyFont="1" applyBorder="1"/>
    <xf numFmtId="44" fontId="17" fillId="0" borderId="5" xfId="1" applyFont="1" applyBorder="1"/>
    <xf numFmtId="44" fontId="17" fillId="0" borderId="1" xfId="1" applyFont="1" applyBorder="1"/>
    <xf numFmtId="44" fontId="17" fillId="0" borderId="17" xfId="1" applyFont="1" applyBorder="1"/>
    <xf numFmtId="44" fontId="17" fillId="0" borderId="0" xfId="1" applyFont="1" applyBorder="1"/>
    <xf numFmtId="44" fontId="17" fillId="0" borderId="15" xfId="1" applyFont="1" applyBorder="1"/>
    <xf numFmtId="44" fontId="17" fillId="3" borderId="5" xfId="1" applyFont="1" applyFill="1" applyBorder="1"/>
    <xf numFmtId="44" fontId="17" fillId="3" borderId="12" xfId="1" applyFont="1" applyFill="1" applyBorder="1"/>
    <xf numFmtId="44" fontId="17" fillId="0" borderId="6" xfId="1" applyFont="1" applyBorder="1"/>
    <xf numFmtId="0" fontId="17" fillId="3" borderId="25" xfId="0" applyFont="1" applyFill="1" applyBorder="1" applyAlignment="1">
      <alignment horizontal="center"/>
    </xf>
    <xf numFmtId="44" fontId="17" fillId="0" borderId="3" xfId="1" applyFont="1" applyBorder="1"/>
    <xf numFmtId="44" fontId="17" fillId="0" borderId="13" xfId="1" applyFont="1" applyBorder="1"/>
    <xf numFmtId="171" fontId="16" fillId="2" borderId="11" xfId="0" applyNumberFormat="1" applyFont="1" applyFill="1" applyBorder="1" applyAlignment="1">
      <alignment horizontal="center"/>
    </xf>
    <xf numFmtId="167" fontId="16" fillId="2" borderId="11" xfId="0" applyNumberFormat="1" applyFont="1" applyFill="1" applyBorder="1" applyAlignment="1">
      <alignment horizontal="center"/>
    </xf>
    <xf numFmtId="44" fontId="16" fillId="4" borderId="11" xfId="1" applyFont="1" applyFill="1" applyBorder="1"/>
    <xf numFmtId="44" fontId="17" fillId="0" borderId="11" xfId="1" applyFont="1" applyFill="1" applyBorder="1"/>
    <xf numFmtId="44" fontId="16" fillId="9" borderId="11" xfId="1" applyNumberFormat="1" applyFont="1" applyFill="1" applyBorder="1" applyAlignment="1">
      <alignment horizontal="center"/>
    </xf>
    <xf numFmtId="44" fontId="16" fillId="0" borderId="11" xfId="1" applyFont="1" applyFill="1" applyBorder="1"/>
    <xf numFmtId="44" fontId="0" fillId="0" borderId="6" xfId="1" applyFont="1" applyFill="1" applyBorder="1"/>
    <xf numFmtId="1" fontId="17" fillId="3" borderId="2" xfId="1" applyNumberFormat="1" applyFont="1" applyFill="1" applyBorder="1" applyAlignment="1">
      <alignment horizontal="center"/>
    </xf>
    <xf numFmtId="0" fontId="0" fillId="0" borderId="0" xfId="0" applyFill="1" applyBorder="1"/>
    <xf numFmtId="169" fontId="0" fillId="0" borderId="0" xfId="0" applyNumberFormat="1" applyFill="1" applyBorder="1"/>
    <xf numFmtId="1" fontId="17" fillId="3" borderId="0" xfId="1" applyNumberFormat="1" applyFont="1" applyFill="1" applyBorder="1" applyAlignment="1">
      <alignment horizontal="center"/>
    </xf>
    <xf numFmtId="0" fontId="17" fillId="3" borderId="23" xfId="0" applyFont="1" applyFill="1" applyBorder="1" applyAlignment="1">
      <alignment horizontal="right"/>
    </xf>
    <xf numFmtId="0" fontId="17" fillId="3" borderId="26" xfId="0" applyFont="1" applyFill="1" applyBorder="1" applyAlignment="1">
      <alignment horizontal="right"/>
    </xf>
    <xf numFmtId="1" fontId="17" fillId="3" borderId="5" xfId="1" applyNumberFormat="1" applyFont="1" applyFill="1" applyBorder="1" applyAlignment="1">
      <alignment horizontal="center"/>
    </xf>
    <xf numFmtId="0" fontId="0" fillId="0" borderId="12" xfId="0" applyFill="1" applyBorder="1"/>
    <xf numFmtId="1" fontId="17" fillId="3" borderId="3" xfId="1" applyNumberFormat="1" applyFont="1" applyFill="1" applyBorder="1" applyAlignment="1">
      <alignment horizontal="center"/>
    </xf>
    <xf numFmtId="44" fontId="4" fillId="3" borderId="3" xfId="1" applyFont="1" applyFill="1" applyBorder="1"/>
    <xf numFmtId="37" fontId="16" fillId="3" borderId="0" xfId="0" applyNumberFormat="1" applyFont="1" applyFill="1" applyBorder="1" applyAlignment="1">
      <alignment horizontal="center"/>
    </xf>
    <xf numFmtId="0" fontId="0" fillId="3" borderId="0" xfId="0" applyFill="1"/>
    <xf numFmtId="37" fontId="16" fillId="3" borderId="13" xfId="0" applyNumberFormat="1" applyFont="1" applyFill="1" applyBorder="1" applyAlignment="1">
      <alignment horizontal="center"/>
    </xf>
    <xf numFmtId="0" fontId="0" fillId="3" borderId="0" xfId="0" applyFill="1" applyBorder="1"/>
    <xf numFmtId="0" fontId="16" fillId="3" borderId="0" xfId="0" applyFont="1" applyFill="1" applyBorder="1"/>
    <xf numFmtId="171" fontId="16" fillId="3" borderId="5" xfId="0" applyNumberFormat="1" applyFont="1" applyFill="1" applyBorder="1" applyAlignment="1">
      <alignment horizontal="center"/>
    </xf>
    <xf numFmtId="167" fontId="16" fillId="3" borderId="5" xfId="0" applyNumberFormat="1" applyFont="1" applyFill="1" applyBorder="1" applyAlignment="1">
      <alignment horizontal="center"/>
    </xf>
    <xf numFmtId="44" fontId="16" fillId="3" borderId="5" xfId="1" applyFont="1" applyFill="1" applyBorder="1"/>
    <xf numFmtId="44" fontId="16" fillId="3" borderId="6" xfId="1" applyFont="1" applyFill="1" applyBorder="1"/>
    <xf numFmtId="37" fontId="16" fillId="3" borderId="6" xfId="0" applyNumberFormat="1" applyFont="1" applyFill="1" applyBorder="1" applyAlignment="1">
      <alignment horizontal="center"/>
    </xf>
    <xf numFmtId="44" fontId="17" fillId="3" borderId="6" xfId="1" applyFont="1" applyFill="1" applyBorder="1"/>
    <xf numFmtId="44" fontId="16" fillId="3" borderId="6" xfId="1" applyNumberFormat="1" applyFont="1" applyFill="1" applyBorder="1" applyAlignment="1">
      <alignment horizontal="center"/>
    </xf>
    <xf numFmtId="166" fontId="16" fillId="3" borderId="5" xfId="1" applyNumberFormat="1" applyFont="1" applyFill="1" applyBorder="1" applyAlignment="1">
      <alignment horizontal="center"/>
    </xf>
    <xf numFmtId="44" fontId="17" fillId="3" borderId="15" xfId="1" applyFont="1" applyFill="1" applyBorder="1"/>
    <xf numFmtId="1" fontId="17" fillId="3" borderId="19" xfId="1" applyNumberFormat="1" applyFont="1" applyFill="1" applyBorder="1" applyAlignment="1">
      <alignment horizontal="center"/>
    </xf>
    <xf numFmtId="44" fontId="4" fillId="3" borderId="15" xfId="1" applyFont="1" applyFill="1" applyBorder="1"/>
    <xf numFmtId="44" fontId="57" fillId="2" borderId="0" xfId="1" applyFont="1" applyFill="1"/>
    <xf numFmtId="44" fontId="17" fillId="3" borderId="0" xfId="0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4" fontId="17" fillId="3" borderId="0" xfId="1" applyFont="1" applyFill="1" applyBorder="1" applyAlignment="1">
      <alignment horizontal="center"/>
    </xf>
    <xf numFmtId="44" fontId="17" fillId="3" borderId="0" xfId="1" applyFont="1" applyFill="1" applyBorder="1"/>
    <xf numFmtId="44" fontId="57" fillId="3" borderId="0" xfId="1" applyFont="1" applyFill="1"/>
    <xf numFmtId="0" fontId="0" fillId="3" borderId="0" xfId="0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44" fontId="18" fillId="3" borderId="0" xfId="0" applyNumberFormat="1" applyFont="1" applyFill="1" applyBorder="1"/>
    <xf numFmtId="0" fontId="16" fillId="3" borderId="0" xfId="0" applyFont="1" applyFill="1"/>
    <xf numFmtId="0" fontId="19" fillId="3" borderId="0" xfId="0" applyNumberFormat="1" applyFont="1" applyFill="1" applyBorder="1"/>
    <xf numFmtId="0" fontId="18" fillId="3" borderId="0" xfId="0" applyNumberFormat="1" applyFont="1" applyFill="1" applyBorder="1" applyAlignment="1">
      <alignment horizontal="center"/>
    </xf>
    <xf numFmtId="0" fontId="16" fillId="3" borderId="0" xfId="0" applyNumberFormat="1" applyFont="1" applyFill="1"/>
    <xf numFmtId="0" fontId="18" fillId="3" borderId="0" xfId="2" applyNumberFormat="1" applyFont="1" applyFill="1" applyBorder="1" applyAlignment="1">
      <alignment horizontal="center" wrapText="1"/>
    </xf>
    <xf numFmtId="0" fontId="18" fillId="3" borderId="0" xfId="2" applyNumberFormat="1" applyFont="1" applyFill="1" applyAlignment="1">
      <alignment horizontal="center" wrapText="1"/>
    </xf>
    <xf numFmtId="0" fontId="18" fillId="3" borderId="0" xfId="0" applyNumberFormat="1" applyFont="1" applyFill="1" applyBorder="1" applyAlignment="1">
      <alignment horizontal="center" wrapText="1"/>
    </xf>
    <xf numFmtId="0" fontId="16" fillId="3" borderId="0" xfId="0" applyNumberFormat="1" applyFont="1" applyFill="1" applyAlignment="1">
      <alignment wrapText="1"/>
    </xf>
    <xf numFmtId="0" fontId="16" fillId="3" borderId="0" xfId="0" applyNumberFormat="1" applyFont="1" applyFill="1" applyAlignment="1">
      <alignment horizontal="left" indent="1"/>
    </xf>
    <xf numFmtId="0" fontId="18" fillId="3" borderId="0" xfId="0" applyNumberFormat="1" applyFont="1" applyFill="1" applyBorder="1"/>
    <xf numFmtId="0" fontId="18" fillId="3" borderId="0" xfId="0" applyNumberFormat="1" applyFont="1" applyFill="1" applyAlignment="1">
      <alignment horizontal="center"/>
    </xf>
    <xf numFmtId="9" fontId="18" fillId="3" borderId="0" xfId="0" applyNumberFormat="1" applyFont="1" applyFill="1" applyBorder="1" applyAlignment="1">
      <alignment horizontal="center" wrapText="1"/>
    </xf>
    <xf numFmtId="0" fontId="19" fillId="3" borderId="6" xfId="0" applyFont="1" applyFill="1" applyBorder="1"/>
    <xf numFmtId="44" fontId="19" fillId="3" borderId="6" xfId="0" applyNumberFormat="1" applyFont="1" applyFill="1" applyBorder="1"/>
    <xf numFmtId="44" fontId="16" fillId="3" borderId="6" xfId="0" applyNumberFormat="1" applyFont="1" applyFill="1" applyBorder="1" applyAlignment="1">
      <alignment horizontal="left" wrapText="1" indent="1"/>
    </xf>
    <xf numFmtId="44" fontId="17" fillId="3" borderId="0" xfId="0" applyNumberFormat="1" applyFont="1" applyFill="1" applyBorder="1" applyAlignment="1">
      <alignment horizontal="center" wrapText="1"/>
    </xf>
    <xf numFmtId="44" fontId="17" fillId="3" borderId="0" xfId="0" applyNumberFormat="1" applyFont="1" applyFill="1" applyBorder="1" applyAlignment="1">
      <alignment horizontal="left" wrapText="1"/>
    </xf>
    <xf numFmtId="44" fontId="16" fillId="3" borderId="0" xfId="1" applyNumberFormat="1" applyFont="1" applyFill="1" applyBorder="1"/>
    <xf numFmtId="44" fontId="16" fillId="4" borderId="2" xfId="1" applyNumberFormat="1" applyFont="1" applyFill="1" applyBorder="1"/>
    <xf numFmtId="44" fontId="17" fillId="0" borderId="12" xfId="1" applyNumberFormat="1" applyFont="1" applyBorder="1"/>
    <xf numFmtId="44" fontId="16" fillId="0" borderId="0" xfId="1" applyNumberFormat="1" applyFont="1" applyBorder="1"/>
    <xf numFmtId="44" fontId="17" fillId="0" borderId="1" xfId="1" applyNumberFormat="1" applyFont="1" applyBorder="1"/>
    <xf numFmtId="44" fontId="17" fillId="3" borderId="12" xfId="1" applyNumberFormat="1" applyFont="1" applyFill="1" applyBorder="1"/>
    <xf numFmtId="44" fontId="17" fillId="0" borderId="0" xfId="1" applyNumberFormat="1" applyFont="1" applyBorder="1"/>
    <xf numFmtId="44" fontId="17" fillId="0" borderId="15" xfId="1" applyNumberFormat="1" applyFont="1" applyBorder="1"/>
    <xf numFmtId="44" fontId="4" fillId="3" borderId="0" xfId="1" applyNumberFormat="1" applyFont="1" applyFill="1" applyBorder="1"/>
    <xf numFmtId="44" fontId="17" fillId="3" borderId="0" xfId="1" applyNumberFormat="1" applyFont="1" applyFill="1" applyBorder="1" applyAlignment="1">
      <alignment horizontal="left" wrapText="1"/>
    </xf>
    <xf numFmtId="44" fontId="16" fillId="3" borderId="5" xfId="1" applyNumberFormat="1" applyFont="1" applyFill="1" applyBorder="1" applyAlignment="1">
      <alignment horizontal="center"/>
    </xf>
    <xf numFmtId="44" fontId="17" fillId="3" borderId="13" xfId="1" applyNumberFormat="1" applyFont="1" applyFill="1" applyBorder="1"/>
    <xf numFmtId="44" fontId="17" fillId="3" borderId="1" xfId="1" applyNumberFormat="1" applyFont="1" applyFill="1" applyBorder="1"/>
    <xf numFmtId="44" fontId="17" fillId="3" borderId="0" xfId="1" applyNumberFormat="1" applyFont="1" applyFill="1" applyBorder="1" applyAlignment="1">
      <alignment horizontal="center" wrapText="1"/>
    </xf>
    <xf numFmtId="44" fontId="17" fillId="3" borderId="10" xfId="1" applyNumberFormat="1" applyFont="1" applyFill="1" applyBorder="1"/>
    <xf numFmtId="44" fontId="17" fillId="3" borderId="0" xfId="1" applyNumberFormat="1" applyFont="1" applyFill="1" applyBorder="1"/>
    <xf numFmtId="44" fontId="17" fillId="3" borderId="0" xfId="1" applyNumberFormat="1" applyFont="1" applyFill="1" applyBorder="1"/>
    <xf numFmtId="44" fontId="17" fillId="3" borderId="2" xfId="1" applyNumberFormat="1" applyFont="1" applyFill="1" applyBorder="1"/>
    <xf numFmtId="44" fontId="16" fillId="3" borderId="0" xfId="1" applyNumberFormat="1" applyFont="1" applyFill="1"/>
    <xf numFmtId="44" fontId="16" fillId="6" borderId="0" xfId="1" applyNumberFormat="1" applyFont="1" applyFill="1" applyBorder="1"/>
    <xf numFmtId="0" fontId="19" fillId="3" borderId="6" xfId="0" applyFont="1" applyFill="1" applyBorder="1" applyAlignment="1">
      <alignment horizontal="right"/>
    </xf>
    <xf numFmtId="44" fontId="17" fillId="0" borderId="25" xfId="1" applyFont="1" applyBorder="1"/>
    <xf numFmtId="44" fontId="17" fillId="0" borderId="27" xfId="1" applyFont="1" applyBorder="1"/>
    <xf numFmtId="37" fontId="17" fillId="8" borderId="2" xfId="0" applyNumberFormat="1" applyFont="1" applyFill="1" applyBorder="1" applyAlignment="1">
      <alignment horizontal="center"/>
    </xf>
    <xf numFmtId="166" fontId="17" fillId="7" borderId="2" xfId="1" applyNumberFormat="1" applyFont="1" applyFill="1" applyBorder="1" applyAlignment="1">
      <alignment horizontal="center"/>
    </xf>
    <xf numFmtId="166" fontId="17" fillId="0" borderId="0" xfId="1" applyNumberFormat="1" applyFont="1" applyBorder="1" applyAlignment="1">
      <alignment horizontal="center"/>
    </xf>
    <xf numFmtId="44" fontId="16" fillId="0" borderId="4" xfId="1" applyFont="1" applyBorder="1"/>
    <xf numFmtId="44" fontId="16" fillId="3" borderId="2" xfId="1" applyFont="1" applyFill="1" applyBorder="1"/>
    <xf numFmtId="44" fontId="16" fillId="0" borderId="1" xfId="1" applyFont="1" applyBorder="1"/>
    <xf numFmtId="44" fontId="17" fillId="6" borderId="2" xfId="1" applyFont="1" applyFill="1" applyBorder="1"/>
    <xf numFmtId="37" fontId="16" fillId="7" borderId="2" xfId="1" applyNumberFormat="1" applyFont="1" applyFill="1" applyBorder="1" applyAlignment="1">
      <alignment horizontal="center"/>
    </xf>
    <xf numFmtId="37" fontId="17" fillId="7" borderId="2" xfId="1" applyNumberFormat="1" applyFont="1" applyFill="1" applyBorder="1" applyAlignment="1">
      <alignment horizontal="center"/>
    </xf>
    <xf numFmtId="37" fontId="17" fillId="0" borderId="10" xfId="1" applyNumberFormat="1" applyFont="1" applyBorder="1"/>
    <xf numFmtId="37" fontId="17" fillId="0" borderId="0" xfId="1" applyNumberFormat="1" applyFont="1" applyBorder="1" applyAlignment="1">
      <alignment horizontal="center"/>
    </xf>
    <xf numFmtId="37" fontId="17" fillId="0" borderId="13" xfId="1" applyNumberFormat="1" applyFont="1" applyBorder="1"/>
    <xf numFmtId="37" fontId="17" fillId="3" borderId="2" xfId="1" applyNumberFormat="1" applyFont="1" applyFill="1" applyBorder="1"/>
    <xf numFmtId="37" fontId="17" fillId="0" borderId="6" xfId="1" applyNumberFormat="1" applyFont="1" applyBorder="1"/>
    <xf numFmtId="44" fontId="0" fillId="0" borderId="0" xfId="1" applyFont="1" applyBorder="1"/>
    <xf numFmtId="44" fontId="17" fillId="6" borderId="11" xfId="1" applyFont="1" applyFill="1" applyBorder="1"/>
    <xf numFmtId="166" fontId="17" fillId="7" borderId="11" xfId="1" applyNumberFormat="1" applyFont="1" applyFill="1" applyBorder="1" applyAlignment="1">
      <alignment horizontal="center"/>
    </xf>
    <xf numFmtId="44" fontId="16" fillId="3" borderId="0" xfId="0" applyNumberFormat="1" applyFont="1" applyFill="1" applyBorder="1"/>
    <xf numFmtId="44" fontId="16" fillId="3" borderId="13" xfId="1" applyFont="1" applyFill="1" applyBorder="1"/>
    <xf numFmtId="44" fontId="16" fillId="3" borderId="0" xfId="1" applyFont="1" applyFill="1" applyBorder="1"/>
    <xf numFmtId="44" fontId="17" fillId="3" borderId="13" xfId="1" applyFont="1" applyFill="1" applyBorder="1"/>
    <xf numFmtId="39" fontId="17" fillId="7" borderId="2" xfId="1" applyNumberFormat="1" applyFont="1" applyFill="1" applyBorder="1" applyAlignment="1">
      <alignment horizontal="center"/>
    </xf>
    <xf numFmtId="44" fontId="16" fillId="0" borderId="2" xfId="0" applyNumberFormat="1" applyFont="1" applyBorder="1"/>
    <xf numFmtId="9" fontId="17" fillId="3" borderId="0" xfId="0" applyNumberFormat="1" applyFont="1" applyFill="1" applyBorder="1" applyAlignment="1">
      <alignment horizontal="center" wrapText="1"/>
    </xf>
    <xf numFmtId="0" fontId="16" fillId="3" borderId="5" xfId="0" applyFont="1" applyFill="1" applyBorder="1"/>
    <xf numFmtId="10" fontId="18" fillId="0" borderId="0" xfId="2" applyNumberFormat="1" applyFont="1" applyFill="1" applyBorder="1" applyAlignment="1">
      <alignment horizontal="center" wrapText="1"/>
    </xf>
    <xf numFmtId="44" fontId="58" fillId="3" borderId="0" xfId="1" applyFont="1" applyFill="1"/>
    <xf numFmtId="0" fontId="16" fillId="3" borderId="2" xfId="0" applyFont="1" applyFill="1" applyBorder="1" applyAlignment="1">
      <alignment wrapText="1"/>
    </xf>
    <xf numFmtId="0" fontId="16" fillId="3" borderId="18" xfId="0" applyFont="1" applyFill="1" applyBorder="1" applyAlignment="1">
      <alignment wrapText="1"/>
    </xf>
    <xf numFmtId="44" fontId="19" fillId="0" borderId="2" xfId="0" applyNumberFormat="1" applyFont="1" applyFill="1" applyBorder="1"/>
    <xf numFmtId="0" fontId="2" fillId="0" borderId="0" xfId="0" applyFont="1" applyFill="1"/>
    <xf numFmtId="0" fontId="18" fillId="0" borderId="0" xfId="0" applyFont="1" applyFill="1" applyAlignment="1">
      <alignment horizontal="right"/>
    </xf>
    <xf numFmtId="0" fontId="19" fillId="0" borderId="0" xfId="0" applyFont="1" applyFill="1" applyBorder="1"/>
    <xf numFmtId="37" fontId="1" fillId="3" borderId="0" xfId="0" applyNumberFormat="1" applyFont="1" applyFill="1" applyAlignment="1">
      <alignment horizontal="center"/>
    </xf>
    <xf numFmtId="44" fontId="16" fillId="2" borderId="2" xfId="1" applyFont="1" applyFill="1" applyBorder="1"/>
    <xf numFmtId="44" fontId="16" fillId="3" borderId="0" xfId="0" applyNumberFormat="1" applyFont="1" applyFill="1" applyAlignment="1"/>
    <xf numFmtId="44" fontId="18" fillId="3" borderId="0" xfId="0" applyNumberFormat="1" applyFont="1" applyFill="1" applyBorder="1" applyAlignment="1">
      <alignment horizontal="center" wrapText="1"/>
    </xf>
    <xf numFmtId="44" fontId="19" fillId="0" borderId="2" xfId="0" applyNumberFormat="1" applyFont="1" applyFill="1" applyBorder="1" applyAlignment="1">
      <alignment horizontal="center" wrapText="1"/>
    </xf>
    <xf numFmtId="44" fontId="19" fillId="3" borderId="0" xfId="0" applyNumberFormat="1" applyFont="1" applyFill="1" applyBorder="1" applyAlignment="1">
      <alignment horizontal="left" indent="1"/>
    </xf>
    <xf numFmtId="0" fontId="1" fillId="3" borderId="6" xfId="0" applyFont="1" applyFill="1" applyBorder="1" applyAlignment="1"/>
    <xf numFmtId="0" fontId="2" fillId="3" borderId="6" xfId="0" applyFont="1" applyFill="1" applyBorder="1" applyAlignment="1"/>
    <xf numFmtId="0" fontId="19" fillId="0" borderId="14" xfId="0" applyFont="1" applyBorder="1" applyAlignment="1">
      <alignment horizontal="center"/>
    </xf>
    <xf numFmtId="44" fontId="16" fillId="3" borderId="0" xfId="0" applyNumberFormat="1" applyFont="1" applyFill="1" applyAlignment="1">
      <alignment horizontal="left" wrapText="1" indent="1"/>
    </xf>
    <xf numFmtId="44" fontId="18" fillId="3" borderId="0" xfId="0" applyNumberFormat="1" applyFont="1" applyFill="1" applyAlignment="1">
      <alignment horizontal="center"/>
    </xf>
    <xf numFmtId="44" fontId="0" fillId="2" borderId="0" xfId="0" applyNumberFormat="1" applyFill="1" applyAlignment="1">
      <alignment wrapText="1"/>
    </xf>
    <xf numFmtId="0" fontId="18" fillId="3" borderId="0" xfId="0" applyFont="1" applyFill="1" applyBorder="1" applyAlignment="1"/>
    <xf numFmtId="0" fontId="19" fillId="3" borderId="0" xfId="0" applyFont="1" applyFill="1" applyBorder="1" applyAlignment="1">
      <alignment horizontal="right"/>
    </xf>
    <xf numFmtId="0" fontId="18" fillId="3" borderId="19" xfId="0" applyFont="1" applyFill="1" applyBorder="1" applyAlignment="1">
      <alignment horizontal="left"/>
    </xf>
    <xf numFmtId="44" fontId="17" fillId="6" borderId="0" xfId="1" applyFont="1" applyFill="1" applyBorder="1"/>
    <xf numFmtId="0" fontId="59" fillId="3" borderId="0" xfId="0" applyFont="1" applyFill="1"/>
    <xf numFmtId="0" fontId="16" fillId="6" borderId="2" xfId="0" applyFont="1" applyFill="1" applyBorder="1"/>
    <xf numFmtId="0" fontId="60" fillId="3" borderId="0" xfId="0" applyFont="1" applyFill="1" applyBorder="1" applyAlignment="1">
      <alignment horizontal="right"/>
    </xf>
    <xf numFmtId="44" fontId="16" fillId="9" borderId="2" xfId="1" applyFont="1" applyFill="1" applyBorder="1"/>
    <xf numFmtId="44" fontId="19" fillId="3" borderId="0" xfId="0" applyNumberFormat="1" applyFont="1" applyFill="1" applyBorder="1" applyAlignment="1">
      <alignment horizontal="left" wrapText="1" indent="1"/>
    </xf>
    <xf numFmtId="44" fontId="16" fillId="3" borderId="0" xfId="0" applyNumberFormat="1" applyFont="1" applyFill="1" applyAlignment="1">
      <alignment wrapText="1"/>
    </xf>
    <xf numFmtId="0" fontId="2" fillId="0" borderId="0" xfId="0" applyFont="1" applyFill="1" applyBorder="1"/>
    <xf numFmtId="0" fontId="16" fillId="14" borderId="0" xfId="0" applyFont="1" applyFill="1" applyBorder="1"/>
    <xf numFmtId="44" fontId="17" fillId="14" borderId="0" xfId="1" applyNumberFormat="1" applyFont="1" applyFill="1" applyBorder="1" applyAlignment="1">
      <alignment horizontal="left"/>
    </xf>
    <xf numFmtId="44" fontId="17" fillId="14" borderId="0" xfId="1" applyFont="1" applyFill="1" applyBorder="1" applyAlignment="1">
      <alignment horizontal="left"/>
    </xf>
    <xf numFmtId="44" fontId="17" fillId="14" borderId="0" xfId="1" applyFont="1" applyFill="1" applyBorder="1" applyAlignment="1">
      <alignment horizontal="center"/>
    </xf>
    <xf numFmtId="44" fontId="17" fillId="14" borderId="0" xfId="1" applyNumberFormat="1" applyFont="1" applyFill="1" applyBorder="1" applyAlignment="1">
      <alignment horizontal="center"/>
    </xf>
    <xf numFmtId="10" fontId="18" fillId="3" borderId="0" xfId="0" applyNumberFormat="1" applyFont="1" applyFill="1" applyAlignment="1">
      <alignment horizontal="center" wrapText="1"/>
    </xf>
    <xf numFmtId="0" fontId="16" fillId="6" borderId="29" xfId="0" applyFont="1" applyFill="1" applyBorder="1"/>
    <xf numFmtId="0" fontId="16" fillId="3" borderId="0" xfId="0" applyFont="1" applyFill="1" applyAlignment="1">
      <alignment horizontal="left" shrinkToFit="1"/>
    </xf>
    <xf numFmtId="0" fontId="63" fillId="3" borderId="0" xfId="0" applyFont="1" applyFill="1" applyAlignment="1">
      <alignment horizontal="center"/>
    </xf>
    <xf numFmtId="172" fontId="19" fillId="3" borderId="2" xfId="0" applyNumberFormat="1" applyFont="1" applyFill="1" applyBorder="1" applyAlignment="1"/>
    <xf numFmtId="10" fontId="19" fillId="3" borderId="2" xfId="0" applyNumberFormat="1" applyFont="1" applyFill="1" applyBorder="1"/>
    <xf numFmtId="0" fontId="18" fillId="3" borderId="1" xfId="0" applyFont="1" applyFill="1" applyBorder="1" applyAlignment="1">
      <alignment horizontal="center"/>
    </xf>
    <xf numFmtId="0" fontId="18" fillId="3" borderId="6" xfId="0" applyNumberFormat="1" applyFont="1" applyFill="1" applyBorder="1" applyAlignment="1">
      <alignment horizontal="center"/>
    </xf>
    <xf numFmtId="0" fontId="19" fillId="15" borderId="4" xfId="0" applyFont="1" applyFill="1" applyBorder="1"/>
    <xf numFmtId="0" fontId="19" fillId="3" borderId="2" xfId="0" applyFont="1" applyFill="1" applyBorder="1" applyAlignment="1">
      <alignment horizontal="right"/>
    </xf>
    <xf numFmtId="44" fontId="19" fillId="3" borderId="2" xfId="0" applyNumberFormat="1" applyFont="1" applyFill="1" applyBorder="1" applyAlignment="1">
      <alignment horizontal="right"/>
    </xf>
    <xf numFmtId="39" fontId="16" fillId="7" borderId="2" xfId="1" applyNumberFormat="1" applyFont="1" applyFill="1" applyBorder="1" applyAlignment="1">
      <alignment horizontal="center"/>
    </xf>
    <xf numFmtId="9" fontId="16" fillId="3" borderId="0" xfId="0" applyNumberFormat="1" applyFont="1" applyFill="1" applyBorder="1" applyAlignment="1">
      <alignment horizontal="left" wrapText="1" indent="1"/>
    </xf>
    <xf numFmtId="0" fontId="18" fillId="3" borderId="2" xfId="0" applyNumberFormat="1" applyFont="1" applyFill="1" applyBorder="1" applyAlignment="1">
      <alignment horizontal="center"/>
    </xf>
    <xf numFmtId="14" fontId="1" fillId="3" borderId="0" xfId="0" applyNumberFormat="1" applyFont="1" applyFill="1"/>
    <xf numFmtId="14" fontId="64" fillId="13" borderId="0" xfId="0" applyNumberFormat="1" applyFont="1" applyFill="1"/>
    <xf numFmtId="14" fontId="19" fillId="3" borderId="2" xfId="0" applyNumberFormat="1" applyFont="1" applyFill="1" applyBorder="1"/>
    <xf numFmtId="165" fontId="19" fillId="3" borderId="2" xfId="0" applyNumberFormat="1" applyFont="1" applyFill="1" applyBorder="1"/>
    <xf numFmtId="172" fontId="19" fillId="3" borderId="2" xfId="0" applyNumberFormat="1" applyFont="1" applyFill="1" applyBorder="1"/>
    <xf numFmtId="173" fontId="17" fillId="0" borderId="1" xfId="1" applyNumberFormat="1" applyFont="1" applyFill="1" applyBorder="1"/>
    <xf numFmtId="8" fontId="17" fillId="3" borderId="0" xfId="1" applyNumberFormat="1" applyFont="1" applyFill="1" applyBorder="1" applyAlignment="1">
      <alignment horizontal="right" wrapText="1"/>
    </xf>
    <xf numFmtId="0" fontId="65" fillId="6" borderId="5" xfId="0" applyFont="1" applyFill="1" applyBorder="1"/>
    <xf numFmtId="0" fontId="19" fillId="3" borderId="19" xfId="0" applyFont="1" applyFill="1" applyBorder="1" applyAlignment="1">
      <alignment horizontal="right"/>
    </xf>
    <xf numFmtId="0" fontId="19" fillId="3" borderId="0" xfId="0" applyFont="1" applyFill="1" applyAlignment="1">
      <alignment horizontal="center"/>
    </xf>
    <xf numFmtId="0" fontId="23" fillId="3" borderId="0" xfId="0" applyFont="1" applyFill="1" applyAlignment="1">
      <alignment horizontal="center"/>
    </xf>
    <xf numFmtId="0" fontId="18" fillId="4" borderId="7" xfId="0" applyFont="1" applyFill="1" applyBorder="1" applyAlignment="1">
      <alignment horizontal="center" vertical="center"/>
    </xf>
    <xf numFmtId="44" fontId="18" fillId="4" borderId="24" xfId="0" applyNumberFormat="1" applyFont="1" applyFill="1" applyBorder="1" applyAlignment="1">
      <alignment vertical="center"/>
    </xf>
    <xf numFmtId="0" fontId="18" fillId="3" borderId="2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 wrapText="1"/>
    </xf>
    <xf numFmtId="0" fontId="19" fillId="3" borderId="18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44" fontId="19" fillId="3" borderId="18" xfId="0" applyNumberFormat="1" applyFont="1" applyFill="1" applyBorder="1" applyAlignment="1">
      <alignment horizontal="center"/>
    </xf>
    <xf numFmtId="44" fontId="19" fillId="3" borderId="6" xfId="0" applyNumberFormat="1" applyFont="1" applyFill="1" applyBorder="1" applyAlignment="1">
      <alignment horizontal="center"/>
    </xf>
    <xf numFmtId="44" fontId="18" fillId="4" borderId="24" xfId="0" applyNumberFormat="1" applyFont="1" applyFill="1" applyBorder="1" applyAlignment="1">
      <alignment horizontal="center" vertical="center"/>
    </xf>
    <xf numFmtId="0" fontId="17" fillId="0" borderId="5" xfId="0" applyFont="1" applyFill="1" applyBorder="1"/>
    <xf numFmtId="0" fontId="19" fillId="3" borderId="19" xfId="0" applyFont="1" applyFill="1" applyBorder="1" applyAlignment="1"/>
    <xf numFmtId="0" fontId="0" fillId="3" borderId="18" xfId="0" applyFill="1" applyBorder="1" applyAlignment="1"/>
    <xf numFmtId="0" fontId="19" fillId="3" borderId="19" xfId="0" applyFont="1" applyFill="1" applyBorder="1" applyAlignment="1">
      <alignment horizontal="right"/>
    </xf>
    <xf numFmtId="0" fontId="18" fillId="3" borderId="19" xfId="0" applyFont="1" applyFill="1" applyBorder="1" applyAlignment="1"/>
    <xf numFmtId="167" fontId="19" fillId="3" borderId="5" xfId="0" applyNumberFormat="1" applyFont="1" applyFill="1" applyBorder="1" applyAlignment="1">
      <alignment horizontal="left"/>
    </xf>
    <xf numFmtId="0" fontId="19" fillId="3" borderId="5" xfId="0" applyFont="1" applyFill="1" applyBorder="1"/>
    <xf numFmtId="171" fontId="19" fillId="3" borderId="5" xfId="0" applyNumberFormat="1" applyFont="1" applyFill="1" applyBorder="1" applyAlignment="1">
      <alignment horizontal="center"/>
    </xf>
    <xf numFmtId="44" fontId="19" fillId="3" borderId="5" xfId="0" applyNumberFormat="1" applyFont="1" applyFill="1" applyBorder="1"/>
    <xf numFmtId="44" fontId="19" fillId="3" borderId="5" xfId="0" applyNumberFormat="1" applyFont="1" applyFill="1" applyBorder="1" applyAlignment="1">
      <alignment horizontal="center"/>
    </xf>
    <xf numFmtId="167" fontId="19" fillId="3" borderId="1" xfId="0" applyNumberFormat="1" applyFont="1" applyFill="1" applyBorder="1" applyAlignment="1">
      <alignment horizontal="left"/>
    </xf>
    <xf numFmtId="171" fontId="19" fillId="3" borderId="1" xfId="0" applyNumberFormat="1" applyFont="1" applyFill="1" applyBorder="1" applyAlignment="1">
      <alignment horizontal="center"/>
    </xf>
    <xf numFmtId="44" fontId="19" fillId="3" borderId="1" xfId="0" applyNumberFormat="1" applyFont="1" applyFill="1" applyBorder="1"/>
    <xf numFmtId="44" fontId="19" fillId="3" borderId="1" xfId="0" applyNumberFormat="1" applyFont="1" applyFill="1" applyBorder="1" applyAlignment="1">
      <alignment horizontal="center"/>
    </xf>
    <xf numFmtId="10" fontId="18" fillId="3" borderId="18" xfId="0" applyNumberFormat="1" applyFont="1" applyFill="1" applyBorder="1" applyAlignment="1"/>
    <xf numFmtId="0" fontId="0" fillId="3" borderId="18" xfId="0" applyFill="1" applyBorder="1" applyAlignment="1">
      <alignment horizontal="right"/>
    </xf>
    <xf numFmtId="0" fontId="18" fillId="3" borderId="0" xfId="0" applyFont="1" applyFill="1" applyBorder="1" applyAlignment="1">
      <alignment horizontal="left"/>
    </xf>
    <xf numFmtId="0" fontId="19" fillId="3" borderId="10" xfId="0" applyFont="1" applyFill="1" applyBorder="1" applyAlignment="1"/>
    <xf numFmtId="0" fontId="0" fillId="3" borderId="12" xfId="0" applyFill="1" applyBorder="1" applyAlignment="1"/>
    <xf numFmtId="0" fontId="18" fillId="3" borderId="30" xfId="0" applyFont="1" applyFill="1" applyBorder="1" applyAlignment="1"/>
    <xf numFmtId="44" fontId="18" fillId="3" borderId="31" xfId="0" applyNumberFormat="1" applyFont="1" applyFill="1" applyBorder="1"/>
    <xf numFmtId="0" fontId="0" fillId="3" borderId="31" xfId="0" applyFill="1" applyBorder="1" applyAlignment="1"/>
    <xf numFmtId="0" fontId="17" fillId="0" borderId="6" xfId="0" applyFont="1" applyFill="1" applyBorder="1"/>
    <xf numFmtId="171" fontId="16" fillId="0" borderId="5" xfId="0" applyNumberFormat="1" applyFont="1" applyFill="1" applyBorder="1" applyAlignment="1">
      <alignment horizontal="center"/>
    </xf>
    <xf numFmtId="167" fontId="16" fillId="0" borderId="5" xfId="0" applyNumberFormat="1" applyFont="1" applyFill="1" applyBorder="1" applyAlignment="1">
      <alignment horizontal="center"/>
    </xf>
    <xf numFmtId="44" fontId="16" fillId="0" borderId="5" xfId="1" applyNumberFormat="1" applyFont="1" applyFill="1" applyBorder="1"/>
    <xf numFmtId="37" fontId="17" fillId="0" borderId="5" xfId="0" applyNumberFormat="1" applyFont="1" applyFill="1" applyBorder="1" applyAlignment="1">
      <alignment horizontal="center"/>
    </xf>
    <xf numFmtId="166" fontId="17" fillId="0" borderId="5" xfId="1" applyNumberFormat="1" applyFont="1" applyFill="1" applyBorder="1" applyAlignment="1">
      <alignment horizontal="center"/>
    </xf>
    <xf numFmtId="37" fontId="17" fillId="0" borderId="5" xfId="1" applyNumberFormat="1" applyFont="1" applyFill="1" applyBorder="1" applyAlignment="1">
      <alignment horizontal="center"/>
    </xf>
    <xf numFmtId="171" fontId="16" fillId="0" borderId="16" xfId="0" applyNumberFormat="1" applyFont="1" applyFill="1" applyBorder="1" applyAlignment="1">
      <alignment horizontal="center"/>
    </xf>
    <xf numFmtId="167" fontId="16" fillId="0" borderId="1" xfId="0" applyNumberFormat="1" applyFont="1" applyFill="1" applyBorder="1" applyAlignment="1">
      <alignment horizontal="center"/>
    </xf>
    <xf numFmtId="44" fontId="16" fillId="0" borderId="1" xfId="1" applyFont="1" applyFill="1" applyBorder="1"/>
    <xf numFmtId="44" fontId="16" fillId="0" borderId="1" xfId="1" applyNumberFormat="1" applyFont="1" applyFill="1" applyBorder="1"/>
    <xf numFmtId="37" fontId="17" fillId="0" borderId="1" xfId="0" applyNumberFormat="1" applyFont="1" applyFill="1" applyBorder="1" applyAlignment="1">
      <alignment horizontal="center"/>
    </xf>
    <xf numFmtId="166" fontId="17" fillId="0" borderId="1" xfId="1" applyNumberFormat="1" applyFont="1" applyFill="1" applyBorder="1" applyAlignment="1">
      <alignment horizontal="center"/>
    </xf>
    <xf numFmtId="37" fontId="17" fillId="0" borderId="1" xfId="1" applyNumberFormat="1" applyFont="1" applyFill="1" applyBorder="1" applyAlignment="1">
      <alignment horizontal="center"/>
    </xf>
    <xf numFmtId="44" fontId="16" fillId="0" borderId="1" xfId="1" applyNumberFormat="1" applyFont="1" applyFill="1" applyBorder="1" applyAlignment="1">
      <alignment horizontal="center"/>
    </xf>
    <xf numFmtId="44" fontId="16" fillId="0" borderId="17" xfId="1" applyFont="1" applyFill="1" applyBorder="1"/>
    <xf numFmtId="37" fontId="17" fillId="0" borderId="0" xfId="1" applyNumberFormat="1" applyFont="1" applyBorder="1"/>
    <xf numFmtId="0" fontId="34" fillId="3" borderId="0" xfId="0" applyFont="1" applyFill="1" applyAlignment="1">
      <alignment horizontal="left" vertical="center" wrapText="1"/>
    </xf>
    <xf numFmtId="0" fontId="17" fillId="0" borderId="0" xfId="0" applyFont="1" applyFill="1" applyBorder="1"/>
    <xf numFmtId="171" fontId="16" fillId="3" borderId="1" xfId="0" applyNumberFormat="1" applyFont="1" applyFill="1" applyBorder="1" applyAlignment="1">
      <alignment horizontal="center"/>
    </xf>
    <xf numFmtId="167" fontId="16" fillId="3" borderId="1" xfId="0" applyNumberFormat="1" applyFont="1" applyFill="1" applyBorder="1" applyAlignment="1">
      <alignment horizontal="center"/>
    </xf>
    <xf numFmtId="37" fontId="17" fillId="3" borderId="1" xfId="0" applyNumberFormat="1" applyFont="1" applyFill="1" applyBorder="1" applyAlignment="1">
      <alignment horizontal="center"/>
    </xf>
    <xf numFmtId="44" fontId="17" fillId="3" borderId="1" xfId="1" applyNumberFormat="1" applyFont="1" applyFill="1" applyBorder="1" applyAlignment="1">
      <alignment horizontal="center"/>
    </xf>
    <xf numFmtId="39" fontId="17" fillId="3" borderId="1" xfId="1" applyNumberFormat="1" applyFont="1" applyFill="1" applyBorder="1" applyAlignment="1">
      <alignment horizontal="center"/>
    </xf>
    <xf numFmtId="37" fontId="17" fillId="3" borderId="5" xfId="0" applyNumberFormat="1" applyFont="1" applyFill="1" applyBorder="1" applyAlignment="1">
      <alignment horizontal="center"/>
    </xf>
    <xf numFmtId="44" fontId="17" fillId="3" borderId="5" xfId="1" applyNumberFormat="1" applyFont="1" applyFill="1" applyBorder="1" applyAlignment="1">
      <alignment horizontal="center"/>
    </xf>
    <xf numFmtId="44" fontId="16" fillId="3" borderId="5" xfId="0" applyNumberFormat="1" applyFont="1" applyFill="1" applyBorder="1"/>
    <xf numFmtId="39" fontId="17" fillId="3" borderId="5" xfId="1" applyNumberFormat="1" applyFont="1" applyFill="1" applyBorder="1" applyAlignment="1">
      <alignment horizontal="center"/>
    </xf>
    <xf numFmtId="44" fontId="57" fillId="3" borderId="5" xfId="1" applyFont="1" applyFill="1" applyBorder="1"/>
    <xf numFmtId="0" fontId="17" fillId="3" borderId="0" xfId="0" applyFont="1" applyFill="1" applyBorder="1" applyAlignment="1">
      <alignment horizontal="left"/>
    </xf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44" fontId="0" fillId="0" borderId="5" xfId="1" applyFont="1" applyFill="1" applyBorder="1"/>
    <xf numFmtId="44" fontId="1" fillId="0" borderId="5" xfId="1" applyFont="1" applyFill="1" applyBorder="1"/>
    <xf numFmtId="44" fontId="2" fillId="0" borderId="5" xfId="1" applyFont="1" applyFill="1" applyBorder="1"/>
    <xf numFmtId="44" fontId="1" fillId="0" borderId="5" xfId="1" applyNumberFormat="1" applyFont="1" applyFill="1" applyBorder="1"/>
    <xf numFmtId="44" fontId="16" fillId="0" borderId="5" xfId="1" applyNumberFormat="1" applyFont="1" applyFill="1" applyBorder="1" applyAlignment="1">
      <alignment horizontal="center"/>
    </xf>
    <xf numFmtId="44" fontId="17" fillId="0" borderId="5" xfId="1" applyFont="1" applyFill="1" applyBorder="1"/>
    <xf numFmtId="0" fontId="0" fillId="0" borderId="1" xfId="0" applyFill="1" applyBorder="1" applyAlignment="1">
      <alignment horizontal="center"/>
    </xf>
    <xf numFmtId="44" fontId="0" fillId="0" borderId="1" xfId="1" applyFont="1" applyFill="1" applyBorder="1"/>
    <xf numFmtId="44" fontId="1" fillId="0" borderId="1" xfId="1" applyFont="1" applyFill="1" applyBorder="1"/>
    <xf numFmtId="44" fontId="2" fillId="0" borderId="1" xfId="1" applyFont="1" applyFill="1" applyBorder="1"/>
    <xf numFmtId="44" fontId="1" fillId="0" borderId="1" xfId="1" applyNumberFormat="1" applyFont="1" applyFill="1" applyBorder="1"/>
    <xf numFmtId="0" fontId="0" fillId="0" borderId="1" xfId="0" applyBorder="1" applyAlignment="1">
      <alignment horizontal="center"/>
    </xf>
    <xf numFmtId="0" fontId="2" fillId="1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5" xfId="0" applyBorder="1" applyAlignment="1">
      <alignment horizontal="center"/>
    </xf>
    <xf numFmtId="10" fontId="19" fillId="3" borderId="2" xfId="0" applyNumberFormat="1" applyFont="1" applyFill="1" applyBorder="1" applyAlignment="1">
      <alignment horizontal="right" shrinkToFit="1"/>
    </xf>
    <xf numFmtId="2" fontId="0" fillId="3" borderId="0" xfId="0" applyNumberFormat="1" applyFill="1"/>
    <xf numFmtId="2" fontId="0" fillId="0" borderId="0" xfId="0" applyNumberFormat="1"/>
    <xf numFmtId="44" fontId="16" fillId="16" borderId="2" xfId="0" applyNumberFormat="1" applyFont="1" applyFill="1" applyBorder="1"/>
    <xf numFmtId="174" fontId="4" fillId="3" borderId="0" xfId="1" applyNumberFormat="1" applyFont="1" applyFill="1" applyBorder="1"/>
    <xf numFmtId="164" fontId="0" fillId="2" borderId="0" xfId="0" applyNumberFormat="1" applyFill="1"/>
    <xf numFmtId="169" fontId="19" fillId="3" borderId="0" xfId="0" applyNumberFormat="1" applyFont="1" applyFill="1" applyAlignment="1">
      <alignment horizontal="left"/>
    </xf>
    <xf numFmtId="165" fontId="17" fillId="3" borderId="2" xfId="1" applyNumberFormat="1" applyFont="1" applyFill="1" applyBorder="1" applyAlignment="1">
      <alignment horizontal="center"/>
    </xf>
    <xf numFmtId="7" fontId="17" fillId="3" borderId="2" xfId="1" applyNumberFormat="1" applyFont="1" applyFill="1" applyBorder="1" applyAlignment="1">
      <alignment horizontal="center"/>
    </xf>
    <xf numFmtId="44" fontId="57" fillId="3" borderId="10" xfId="1" applyFont="1" applyFill="1" applyBorder="1"/>
    <xf numFmtId="44" fontId="58" fillId="3" borderId="5" xfId="1" applyFont="1" applyFill="1" applyBorder="1"/>
    <xf numFmtId="44" fontId="57" fillId="3" borderId="12" xfId="1" applyFont="1" applyFill="1" applyBorder="1"/>
    <xf numFmtId="37" fontId="17" fillId="3" borderId="0" xfId="0" applyNumberFormat="1" applyFont="1" applyFill="1" applyBorder="1" applyAlignment="1">
      <alignment horizontal="center"/>
    </xf>
    <xf numFmtId="0" fontId="17" fillId="6" borderId="5" xfId="0" applyFont="1" applyFill="1" applyBorder="1"/>
    <xf numFmtId="0" fontId="19" fillId="3" borderId="0" xfId="0" applyFont="1" applyFill="1" applyAlignment="1">
      <alignment horizontal="center"/>
    </xf>
    <xf numFmtId="44" fontId="18" fillId="0" borderId="0" xfId="0" applyNumberFormat="1" applyFont="1" applyAlignment="1">
      <alignment horizontal="right"/>
    </xf>
    <xf numFmtId="44" fontId="18" fillId="0" borderId="32" xfId="0" applyNumberFormat="1" applyFont="1" applyFill="1" applyBorder="1"/>
    <xf numFmtId="0" fontId="0" fillId="17" borderId="0" xfId="0" applyFill="1"/>
    <xf numFmtId="14" fontId="0" fillId="17" borderId="0" xfId="0" applyNumberFormat="1" applyFill="1"/>
    <xf numFmtId="0" fontId="2" fillId="17" borderId="0" xfId="0" applyFont="1" applyFill="1"/>
    <xf numFmtId="0" fontId="0" fillId="15" borderId="2" xfId="0" applyFill="1" applyBorder="1"/>
    <xf numFmtId="0" fontId="2" fillId="15" borderId="2" xfId="0" applyFont="1" applyFill="1" applyBorder="1"/>
    <xf numFmtId="14" fontId="66" fillId="15" borderId="0" xfId="0" applyNumberFormat="1" applyFont="1" applyFill="1"/>
    <xf numFmtId="0" fontId="17" fillId="3" borderId="0" xfId="2" applyNumberFormat="1" applyFont="1" applyFill="1" applyBorder="1" applyAlignment="1">
      <alignment horizontal="center"/>
    </xf>
    <xf numFmtId="0" fontId="17" fillId="6" borderId="18" xfId="0" applyFont="1" applyFill="1" applyBorder="1"/>
    <xf numFmtId="44" fontId="1" fillId="2" borderId="0" xfId="1" applyFont="1" applyFill="1"/>
    <xf numFmtId="166" fontId="17" fillId="8" borderId="2" xfId="0" applyNumberFormat="1" applyFont="1" applyFill="1" applyBorder="1" applyAlignment="1">
      <alignment horizontal="center"/>
    </xf>
    <xf numFmtId="0" fontId="40" fillId="0" borderId="0" xfId="0" applyFont="1" applyAlignment="1"/>
    <xf numFmtId="0" fontId="40" fillId="0" borderId="0" xfId="0" applyFont="1" applyAlignment="1">
      <alignment horizontal="center"/>
    </xf>
    <xf numFmtId="0" fontId="1" fillId="3" borderId="0" xfId="0" applyFont="1" applyFill="1" applyAlignment="1"/>
    <xf numFmtId="0" fontId="1" fillId="2" borderId="0" xfId="0" applyFont="1" applyFill="1"/>
    <xf numFmtId="44" fontId="16" fillId="3" borderId="0" xfId="0" applyNumberFormat="1" applyFont="1" applyFill="1"/>
    <xf numFmtId="1" fontId="18" fillId="3" borderId="0" xfId="0" applyNumberFormat="1" applyFont="1" applyFill="1" applyAlignment="1">
      <alignment horizontal="center"/>
    </xf>
    <xf numFmtId="0" fontId="19" fillId="3" borderId="19" xfId="0" applyFont="1" applyFill="1" applyBorder="1" applyAlignment="1">
      <alignment horizontal="right"/>
    </xf>
    <xf numFmtId="0" fontId="18" fillId="15" borderId="1" xfId="0" applyFont="1" applyFill="1" applyBorder="1" applyAlignment="1">
      <alignment horizontal="center"/>
    </xf>
    <xf numFmtId="44" fontId="17" fillId="18" borderId="2" xfId="1" applyFont="1" applyFill="1" applyBorder="1"/>
    <xf numFmtId="0" fontId="18" fillId="0" borderId="0" xfId="0" applyFont="1" applyFill="1" applyAlignment="1">
      <alignment horizontal="center"/>
    </xf>
    <xf numFmtId="0" fontId="16" fillId="0" borderId="0" xfId="0" applyFont="1" applyFill="1"/>
    <xf numFmtId="0" fontId="18" fillId="0" borderId="0" xfId="0" applyNumberFormat="1" applyFont="1" applyFill="1" applyAlignment="1">
      <alignment horizontal="right"/>
    </xf>
    <xf numFmtId="0" fontId="17" fillId="6" borderId="0" xfId="0" applyFont="1" applyFill="1" applyBorder="1"/>
    <xf numFmtId="0" fontId="17" fillId="6" borderId="6" xfId="0" applyFont="1" applyFill="1" applyBorder="1"/>
    <xf numFmtId="0" fontId="19" fillId="3" borderId="19" xfId="0" applyFont="1" applyFill="1" applyBorder="1" applyAlignment="1">
      <alignment horizontal="right"/>
    </xf>
    <xf numFmtId="0" fontId="16" fillId="0" borderId="0" xfId="0" applyFont="1" applyFill="1" applyAlignment="1">
      <alignment horizontal="left" wrapText="1" indent="1"/>
    </xf>
    <xf numFmtId="44" fontId="19" fillId="0" borderId="2" xfId="0" applyNumberFormat="1" applyFont="1" applyFill="1" applyBorder="1" applyAlignment="1">
      <alignment horizontal="center"/>
    </xf>
    <xf numFmtId="0" fontId="19" fillId="3" borderId="19" xfId="0" applyFont="1" applyFill="1" applyBorder="1" applyAlignment="1"/>
    <xf numFmtId="0" fontId="0" fillId="3" borderId="18" xfId="0" applyFill="1" applyBorder="1" applyAlignment="1"/>
    <xf numFmtId="169" fontId="18" fillId="3" borderId="0" xfId="0" applyNumberFormat="1" applyFont="1" applyFill="1" applyAlignment="1">
      <alignment horizontal="center"/>
    </xf>
    <xf numFmtId="0" fontId="13" fillId="0" borderId="0" xfId="0" applyFont="1" applyAlignment="1"/>
    <xf numFmtId="0" fontId="19" fillId="3" borderId="19" xfId="0" applyFont="1" applyFill="1" applyBorder="1" applyAlignment="1">
      <alignment horizontal="right"/>
    </xf>
    <xf numFmtId="0" fontId="19" fillId="3" borderId="18" xfId="0" applyFont="1" applyFill="1" applyBorder="1" applyAlignment="1">
      <alignment horizontal="right"/>
    </xf>
    <xf numFmtId="0" fontId="30" fillId="3" borderId="0" xfId="0" applyFont="1" applyFill="1" applyAlignment="1">
      <alignment horizontal="center"/>
    </xf>
    <xf numFmtId="0" fontId="31" fillId="0" borderId="0" xfId="0" applyFont="1" applyAlignment="1">
      <alignment horizontal="center"/>
    </xf>
    <xf numFmtId="0" fontId="29" fillId="3" borderId="0" xfId="0" applyFont="1" applyFill="1" applyAlignment="1">
      <alignment horizontal="center"/>
    </xf>
    <xf numFmtId="0" fontId="28" fillId="0" borderId="0" xfId="0" applyFont="1" applyAlignment="1">
      <alignment horizontal="center"/>
    </xf>
    <xf numFmtId="0" fontId="19" fillId="3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8" fillId="3" borderId="19" xfId="0" applyFont="1" applyFill="1" applyBorder="1" applyAlignment="1"/>
    <xf numFmtId="0" fontId="1" fillId="3" borderId="18" xfId="0" applyFont="1" applyFill="1" applyBorder="1" applyAlignment="1"/>
    <xf numFmtId="0" fontId="18" fillId="3" borderId="2" xfId="0" applyFont="1" applyFill="1" applyBorder="1" applyAlignment="1"/>
    <xf numFmtId="0" fontId="1" fillId="3" borderId="2" xfId="0" applyFont="1" applyFill="1" applyBorder="1" applyAlignment="1"/>
    <xf numFmtId="44" fontId="3" fillId="3" borderId="0" xfId="0" applyNumberFormat="1" applyFont="1" applyFill="1" applyBorder="1" applyAlignment="1"/>
    <xf numFmtId="44" fontId="16" fillId="6" borderId="0" xfId="0" applyNumberFormat="1" applyFont="1" applyFill="1" applyBorder="1" applyAlignment="1"/>
    <xf numFmtId="44" fontId="17" fillId="3" borderId="0" xfId="1" applyFont="1" applyFill="1" applyBorder="1" applyAlignment="1">
      <alignment horizontal="center"/>
    </xf>
    <xf numFmtId="0" fontId="16" fillId="3" borderId="0" xfId="0" applyFont="1" applyFill="1" applyBorder="1" applyAlignment="1"/>
    <xf numFmtId="0" fontId="41" fillId="3" borderId="0" xfId="0" applyFont="1" applyFill="1" applyBorder="1" applyAlignment="1">
      <alignment horizontal="center"/>
    </xf>
    <xf numFmtId="0" fontId="42" fillId="0" borderId="0" xfId="0" applyFont="1" applyAlignment="1">
      <alignment horizontal="center"/>
    </xf>
    <xf numFmtId="0" fontId="43" fillId="3" borderId="0" xfId="0" applyFont="1" applyFill="1" applyBorder="1" applyAlignment="1">
      <alignment horizontal="center"/>
    </xf>
    <xf numFmtId="0" fontId="44" fillId="3" borderId="0" xfId="0" applyFont="1" applyFill="1" applyBorder="1" applyAlignment="1">
      <alignment horizontal="center"/>
    </xf>
    <xf numFmtId="169" fontId="45" fillId="3" borderId="0" xfId="0" applyNumberFormat="1" applyFont="1" applyFill="1" applyBorder="1" applyAlignment="1">
      <alignment horizontal="center"/>
    </xf>
    <xf numFmtId="169" fontId="23" fillId="3" borderId="0" xfId="0" applyNumberFormat="1" applyFont="1" applyFill="1" applyAlignment="1">
      <alignment horizontal="center"/>
    </xf>
    <xf numFmtId="0" fontId="40" fillId="0" borderId="0" xfId="0" applyFont="1" applyAlignment="1"/>
    <xf numFmtId="0" fontId="0" fillId="0" borderId="0" xfId="0" applyAlignment="1"/>
    <xf numFmtId="0" fontId="50" fillId="3" borderId="0" xfId="0" applyFont="1" applyFill="1" applyAlignment="1">
      <alignment horizontal="center"/>
    </xf>
    <xf numFmtId="0" fontId="32" fillId="3" borderId="0" xfId="0" applyFont="1" applyFill="1" applyAlignment="1">
      <alignment horizontal="center"/>
    </xf>
    <xf numFmtId="0" fontId="33" fillId="0" borderId="0" xfId="0" applyFont="1" applyAlignment="1">
      <alignment horizontal="center"/>
    </xf>
    <xf numFmtId="0" fontId="13" fillId="0" borderId="0" xfId="0" applyFont="1"/>
    <xf numFmtId="0" fontId="23" fillId="3" borderId="0" xfId="0" applyFont="1" applyFill="1" applyAlignment="1">
      <alignment horizontal="center"/>
    </xf>
    <xf numFmtId="0" fontId="27" fillId="0" borderId="0" xfId="0" applyFont="1" applyAlignment="1"/>
    <xf numFmtId="0" fontId="19" fillId="3" borderId="0" xfId="0" applyFont="1" applyFill="1" applyAlignment="1">
      <alignment horizontal="right"/>
    </xf>
    <xf numFmtId="175" fontId="19" fillId="3" borderId="0" xfId="0" applyNumberFormat="1" applyFont="1" applyFill="1" applyAlignment="1">
      <alignment horizontal="center"/>
    </xf>
    <xf numFmtId="0" fontId="27" fillId="3" borderId="0" xfId="0" applyFont="1" applyFill="1" applyAlignment="1"/>
    <xf numFmtId="169" fontId="55" fillId="3" borderId="0" xfId="0" applyNumberFormat="1" applyFont="1" applyFill="1" applyAlignment="1">
      <alignment horizontal="center"/>
    </xf>
    <xf numFmtId="0" fontId="55" fillId="3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8" fillId="3" borderId="19" xfId="0" applyFont="1" applyFill="1" applyBorder="1" applyAlignment="1">
      <alignment horizontal="center" vertical="center"/>
    </xf>
    <xf numFmtId="0" fontId="18" fillId="3" borderId="18" xfId="0" applyFont="1" applyFill="1" applyBorder="1" applyAlignment="1">
      <alignment horizontal="center" vertical="center"/>
    </xf>
    <xf numFmtId="44" fontId="18" fillId="4" borderId="20" xfId="0" applyNumberFormat="1" applyFont="1" applyFill="1" applyBorder="1" applyAlignment="1">
      <alignment horizontal="center"/>
    </xf>
    <xf numFmtId="44" fontId="18" fillId="4" borderId="28" xfId="0" applyNumberFormat="1" applyFont="1" applyFill="1" applyBorder="1" applyAlignment="1">
      <alignment horizontal="center"/>
    </xf>
    <xf numFmtId="0" fontId="40" fillId="0" borderId="0" xfId="0" applyFont="1" applyAlignment="1">
      <alignment horizontal="center"/>
    </xf>
    <xf numFmtId="167" fontId="19" fillId="3" borderId="0" xfId="0" applyNumberFormat="1" applyFont="1" applyFill="1" applyAlignment="1">
      <alignment horizontal="left"/>
    </xf>
    <xf numFmtId="167" fontId="23" fillId="3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left"/>
    </xf>
    <xf numFmtId="16" fontId="16" fillId="0" borderId="0" xfId="0" applyNumberFormat="1" applyFont="1" applyFill="1" applyAlignment="1">
      <alignment horizontal="left"/>
    </xf>
    <xf numFmtId="0" fontId="39" fillId="0" borderId="0" xfId="0" applyFont="1" applyFill="1" applyAlignment="1"/>
    <xf numFmtId="0" fontId="46" fillId="3" borderId="0" xfId="0" applyFont="1" applyFill="1" applyAlignment="1">
      <alignment horizontal="center"/>
    </xf>
  </cellXfs>
  <cellStyles count="399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904875</xdr:colOff>
      <xdr:row>3</xdr:row>
      <xdr:rowOff>9525</xdr:rowOff>
    </xdr:from>
    <xdr:to>
      <xdr:col>7</xdr:col>
      <xdr:colOff>57150</xdr:colOff>
      <xdr:row>8</xdr:row>
      <xdr:rowOff>98425</xdr:rowOff>
    </xdr:to>
    <xdr:pic>
      <xdr:nvPicPr>
        <xdr:cNvPr id="2049" name="Picture 2" descr="Equity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57900" y="857250"/>
          <a:ext cx="111442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523875</xdr:colOff>
      <xdr:row>0</xdr:row>
      <xdr:rowOff>142875</xdr:rowOff>
    </xdr:from>
    <xdr:to>
      <xdr:col>13</xdr:col>
      <xdr:colOff>666750</xdr:colOff>
      <xdr:row>4</xdr:row>
      <xdr:rowOff>133350</xdr:rowOff>
    </xdr:to>
    <xdr:pic>
      <xdr:nvPicPr>
        <xdr:cNvPr id="3073" name="Picture 1" descr="Equity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96850" y="142875"/>
          <a:ext cx="112395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285750</xdr:colOff>
      <xdr:row>2</xdr:row>
      <xdr:rowOff>66675</xdr:rowOff>
    </xdr:from>
    <xdr:to>
      <xdr:col>10</xdr:col>
      <xdr:colOff>114300</xdr:colOff>
      <xdr:row>5</xdr:row>
      <xdr:rowOff>66675</xdr:rowOff>
    </xdr:to>
    <xdr:pic>
      <xdr:nvPicPr>
        <xdr:cNvPr id="4097" name="Picture 2" descr="ATPAM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0925" y="742950"/>
          <a:ext cx="27717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1</xdr:row>
      <xdr:rowOff>219075</xdr:rowOff>
    </xdr:from>
    <xdr:to>
      <xdr:col>9</xdr:col>
      <xdr:colOff>847725</xdr:colOff>
      <xdr:row>4</xdr:row>
      <xdr:rowOff>123825</xdr:rowOff>
    </xdr:to>
    <xdr:pic>
      <xdr:nvPicPr>
        <xdr:cNvPr id="5121" name="Picture 1" descr="ATPAM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53275" y="600075"/>
          <a:ext cx="27717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447675</xdr:colOff>
      <xdr:row>0</xdr:row>
      <xdr:rowOff>38100</xdr:rowOff>
    </xdr:from>
    <xdr:to>
      <xdr:col>12</xdr:col>
      <xdr:colOff>581025</xdr:colOff>
      <xdr:row>2</xdr:row>
      <xdr:rowOff>234950</xdr:rowOff>
    </xdr:to>
    <xdr:pic>
      <xdr:nvPicPr>
        <xdr:cNvPr id="6145" name="Picture 3" descr="AFofM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48700" y="38100"/>
          <a:ext cx="9144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76200</xdr:colOff>
      <xdr:row>3</xdr:row>
      <xdr:rowOff>0</xdr:rowOff>
    </xdr:from>
    <xdr:to>
      <xdr:col>13</xdr:col>
      <xdr:colOff>266700</xdr:colOff>
      <xdr:row>6</xdr:row>
      <xdr:rowOff>190500</xdr:rowOff>
    </xdr:to>
    <xdr:pic>
      <xdr:nvPicPr>
        <xdr:cNvPr id="614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77225" y="942975"/>
          <a:ext cx="17526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abSelected="1" view="pageBreakPreview" zoomScale="125" zoomScaleNormal="125" zoomScaleSheetLayoutView="125" zoomScalePageLayoutView="125" workbookViewId="0">
      <selection activeCell="F7" sqref="F7"/>
    </sheetView>
  </sheetViews>
  <sheetFormatPr defaultColWidth="14.7109375" defaultRowHeight="12.75" x14ac:dyDescent="0.2"/>
  <cols>
    <col min="1" max="1" width="11" style="36" customWidth="1"/>
    <col min="2" max="2" width="28.140625" style="7" bestFit="1" customWidth="1"/>
    <col min="3" max="3" width="13.7109375" style="37" customWidth="1"/>
    <col min="4" max="4" width="19.42578125" style="7" bestFit="1" customWidth="1"/>
    <col min="5" max="5" width="16.7109375" style="7" customWidth="1"/>
    <col min="6" max="6" width="12.7109375" style="7" customWidth="1"/>
    <col min="7" max="7" width="14.7109375" style="7" customWidth="1"/>
    <col min="8" max="8" width="21.7109375" style="7" customWidth="1"/>
    <col min="9" max="9" width="19" style="7" bestFit="1" customWidth="1"/>
    <col min="10" max="10" width="11.140625" style="7" customWidth="1"/>
    <col min="11" max="11" width="4.140625" style="7" hidden="1" customWidth="1"/>
    <col min="12" max="16384" width="14.7109375" style="7"/>
  </cols>
  <sheetData>
    <row r="1" spans="1:11" ht="30" x14ac:dyDescent="0.4">
      <c r="A1" s="704" t="s">
        <v>403</v>
      </c>
      <c r="B1" s="705"/>
      <c r="C1" s="705"/>
      <c r="D1" s="705"/>
      <c r="E1" s="705"/>
      <c r="F1" s="705"/>
      <c r="G1" s="705"/>
      <c r="H1" s="705"/>
      <c r="I1" s="705"/>
      <c r="J1" s="705"/>
      <c r="K1" s="705"/>
    </row>
    <row r="2" spans="1:11" ht="23.25" x14ac:dyDescent="0.35">
      <c r="A2" s="706" t="s">
        <v>15</v>
      </c>
      <c r="B2" s="707"/>
      <c r="C2" s="707"/>
      <c r="D2" s="707"/>
      <c r="E2" s="707"/>
      <c r="F2" s="707"/>
      <c r="G2" s="707"/>
      <c r="H2" s="707"/>
      <c r="I2" s="707"/>
      <c r="J2" s="707"/>
      <c r="K2" s="707"/>
    </row>
    <row r="3" spans="1:11" ht="15.75" x14ac:dyDescent="0.25">
      <c r="A3" s="109"/>
      <c r="B3" s="165" t="str">
        <f>'Company Payroll'!C1</f>
        <v>SHOW NAME</v>
      </c>
      <c r="C3" s="90"/>
      <c r="D3" s="89"/>
      <c r="E3" s="89"/>
      <c r="F3" s="89"/>
      <c r="G3" s="89"/>
      <c r="H3" s="111"/>
      <c r="I3" s="112"/>
      <c r="J3" s="89"/>
      <c r="K3" s="89"/>
    </row>
    <row r="4" spans="1:11" ht="15.75" x14ac:dyDescent="0.25">
      <c r="A4" s="35"/>
      <c r="B4" s="165" t="str">
        <f>'Company Payroll'!C2</f>
        <v>c/o DTE Management</v>
      </c>
      <c r="C4" s="113"/>
      <c r="D4" s="166"/>
      <c r="E4" s="708" t="s">
        <v>30</v>
      </c>
      <c r="F4" s="709"/>
      <c r="G4" s="166"/>
      <c r="H4" s="167"/>
      <c r="I4" s="168"/>
      <c r="J4" s="89"/>
      <c r="K4" s="89"/>
    </row>
    <row r="5" spans="1:11" ht="15.75" x14ac:dyDescent="0.25">
      <c r="A5" s="35"/>
      <c r="B5" s="165" t="str">
        <f>'Company Payroll'!C3</f>
        <v>1501 Broadway, Suite 1304</v>
      </c>
      <c r="C5" s="113"/>
      <c r="D5" s="166"/>
      <c r="E5" s="700" t="str">
        <f>'Company Payroll'!A3</f>
        <v>MM/DD/YYYY</v>
      </c>
      <c r="F5" s="701"/>
      <c r="G5" s="166"/>
      <c r="H5" s="167"/>
      <c r="I5" s="168"/>
      <c r="J5" s="89"/>
      <c r="K5" s="89"/>
    </row>
    <row r="6" spans="1:11" ht="15.75" x14ac:dyDescent="0.25">
      <c r="A6" s="35"/>
      <c r="B6" s="165" t="str">
        <f>'Company Payroll'!C4</f>
        <v>New York, NY 10036</v>
      </c>
      <c r="C6" s="113"/>
      <c r="D6" s="166"/>
      <c r="E6" s="166"/>
      <c r="F6" s="166"/>
      <c r="G6" s="166"/>
      <c r="H6" s="167" t="s">
        <v>48</v>
      </c>
      <c r="I6" s="168" t="s">
        <v>404</v>
      </c>
      <c r="J6" s="89"/>
      <c r="K6" s="89"/>
    </row>
    <row r="7" spans="1:11" ht="15.75" x14ac:dyDescent="0.25">
      <c r="A7" s="109" t="s">
        <v>145</v>
      </c>
      <c r="B7" s="166"/>
      <c r="C7" s="113"/>
      <c r="D7" s="166"/>
      <c r="E7" s="166"/>
      <c r="F7" s="166"/>
      <c r="G7" s="166"/>
      <c r="H7" s="167"/>
      <c r="I7" s="169"/>
      <c r="J7" s="89"/>
      <c r="K7" s="89"/>
    </row>
    <row r="8" spans="1:11" ht="15.75" x14ac:dyDescent="0.25">
      <c r="A8" s="109"/>
      <c r="B8" s="166"/>
      <c r="C8" s="113"/>
      <c r="D8" s="170"/>
      <c r="E8" s="166"/>
      <c r="F8" s="166"/>
      <c r="G8" s="166"/>
      <c r="H8" s="113"/>
      <c r="I8" s="170"/>
      <c r="J8" s="89"/>
      <c r="K8" s="89"/>
    </row>
    <row r="9" spans="1:11" ht="15.75" x14ac:dyDescent="0.25">
      <c r="A9" s="109"/>
      <c r="B9" s="166"/>
      <c r="C9" s="113"/>
      <c r="D9" s="170" t="s">
        <v>16</v>
      </c>
      <c r="E9" s="166"/>
      <c r="F9" s="166"/>
      <c r="G9" s="166"/>
      <c r="H9" s="113"/>
      <c r="I9" s="170" t="s">
        <v>16</v>
      </c>
      <c r="J9" s="170" t="s">
        <v>145</v>
      </c>
      <c r="K9" s="89"/>
    </row>
    <row r="10" spans="1:11" ht="15.75" x14ac:dyDescent="0.25">
      <c r="A10" s="109"/>
      <c r="B10" s="710" t="s">
        <v>153</v>
      </c>
      <c r="C10" s="711"/>
      <c r="D10" s="176"/>
      <c r="E10" s="93"/>
      <c r="F10" s="93"/>
      <c r="G10" s="712" t="s">
        <v>154</v>
      </c>
      <c r="H10" s="713"/>
      <c r="I10" s="176"/>
      <c r="J10" s="237"/>
      <c r="K10" s="89"/>
    </row>
    <row r="11" spans="1:11" ht="15.75" x14ac:dyDescent="0.25">
      <c r="A11" s="109"/>
      <c r="B11" s="328"/>
      <c r="C11" s="524"/>
      <c r="D11" s="176"/>
      <c r="E11" s="93"/>
      <c r="F11" s="93"/>
      <c r="G11" s="328"/>
      <c r="H11" s="523"/>
      <c r="I11" s="176"/>
      <c r="J11" s="237"/>
      <c r="K11" s="89"/>
    </row>
    <row r="12" spans="1:11" ht="15.75" x14ac:dyDescent="0.25">
      <c r="A12" s="162"/>
      <c r="B12" s="330"/>
      <c r="C12" s="481" t="s">
        <v>325</v>
      </c>
      <c r="D12" s="176">
        <f>'Company Payroll'!G29</f>
        <v>0</v>
      </c>
      <c r="E12" s="184"/>
      <c r="F12" s="184"/>
      <c r="G12" s="330"/>
      <c r="H12" s="481" t="s">
        <v>405</v>
      </c>
      <c r="I12" s="240">
        <f>'Company Payroll'!$T$12</f>
        <v>0</v>
      </c>
      <c r="J12" s="237"/>
      <c r="K12" s="114"/>
    </row>
    <row r="13" spans="1:11" s="39" customFormat="1" ht="15.75" x14ac:dyDescent="0.25">
      <c r="A13" s="161"/>
      <c r="B13" s="330"/>
      <c r="C13" s="481" t="s">
        <v>281</v>
      </c>
      <c r="D13" s="176">
        <f>'Company Payroll'!G34</f>
        <v>0</v>
      </c>
      <c r="E13" s="520"/>
      <c r="F13" s="184"/>
      <c r="G13" s="330"/>
      <c r="H13" s="481" t="s">
        <v>405</v>
      </c>
      <c r="I13" s="240">
        <f>'Company Payroll'!$T$14</f>
        <v>0</v>
      </c>
      <c r="J13" s="237"/>
      <c r="K13" s="114"/>
    </row>
    <row r="14" spans="1:11" s="39" customFormat="1" ht="15.75" x14ac:dyDescent="0.25">
      <c r="A14" s="161"/>
      <c r="B14" s="330"/>
      <c r="C14" s="481" t="s">
        <v>283</v>
      </c>
      <c r="D14" s="513">
        <f>'Company Payroll'!G41</f>
        <v>0</v>
      </c>
      <c r="E14" s="184"/>
      <c r="F14" s="184"/>
      <c r="G14" s="330"/>
      <c r="H14" s="481" t="s">
        <v>405</v>
      </c>
      <c r="I14" s="240">
        <f>'Company Payroll'!$T$20</f>
        <v>0</v>
      </c>
      <c r="J14" s="237"/>
      <c r="K14" s="114"/>
    </row>
    <row r="15" spans="1:11" s="39" customFormat="1" ht="15.75" x14ac:dyDescent="0.25">
      <c r="A15" s="161"/>
      <c r="B15" s="330"/>
      <c r="C15" s="481" t="s">
        <v>326</v>
      </c>
      <c r="D15" s="176">
        <f>'Company Payroll'!G44+'Company Payroll'!G48+'Company Payroll'!G60</f>
        <v>0</v>
      </c>
      <c r="E15" s="184"/>
      <c r="F15" s="184"/>
      <c r="G15" s="330"/>
      <c r="H15" s="481" t="s">
        <v>405</v>
      </c>
      <c r="I15" s="240">
        <f>'Company Payroll'!T16</f>
        <v>0</v>
      </c>
      <c r="J15" s="237"/>
      <c r="K15" s="114"/>
    </row>
    <row r="16" spans="1:11" s="39" customFormat="1" ht="15.75" x14ac:dyDescent="0.25">
      <c r="A16" s="161"/>
      <c r="B16" s="330"/>
      <c r="C16" s="481" t="s">
        <v>282</v>
      </c>
      <c r="D16" s="176">
        <f>'Company Payroll'!P62</f>
        <v>0</v>
      </c>
      <c r="E16" s="241"/>
      <c r="F16" s="184"/>
      <c r="G16" s="330"/>
      <c r="H16" s="481" t="s">
        <v>405</v>
      </c>
      <c r="I16" s="240">
        <f>'Company Payroll'!$T$27</f>
        <v>0</v>
      </c>
      <c r="J16" s="237"/>
      <c r="K16" s="114"/>
    </row>
    <row r="17" spans="1:12" s="39" customFormat="1" ht="15.75" x14ac:dyDescent="0.25">
      <c r="A17" s="161"/>
      <c r="B17" s="330"/>
      <c r="C17" s="481" t="s">
        <v>329</v>
      </c>
      <c r="D17" s="176">
        <f>'Company Payroll'!J62</f>
        <v>0</v>
      </c>
      <c r="E17" s="537"/>
      <c r="F17" s="184"/>
      <c r="G17" s="330"/>
      <c r="H17" s="481" t="s">
        <v>405</v>
      </c>
      <c r="I17" s="240">
        <f>'Company Payroll'!$T$33</f>
        <v>0</v>
      </c>
      <c r="J17" s="237"/>
      <c r="K17" s="114"/>
    </row>
    <row r="18" spans="1:12" s="39" customFormat="1" ht="15.75" x14ac:dyDescent="0.25">
      <c r="A18" s="161"/>
      <c r="B18" s="330"/>
      <c r="C18" s="481" t="s">
        <v>330</v>
      </c>
      <c r="D18" s="176">
        <f>'Company Payroll'!M29+'Company Payroll'!M34+'Company Payroll'!M41</f>
        <v>0</v>
      </c>
      <c r="E18" s="241"/>
      <c r="F18" s="184"/>
      <c r="G18" s="330"/>
      <c r="H18" s="481" t="s">
        <v>405</v>
      </c>
      <c r="I18" s="240">
        <f>'Company Payroll'!T26</f>
        <v>0</v>
      </c>
      <c r="J18" s="237"/>
      <c r="K18" s="114"/>
    </row>
    <row r="19" spans="1:12" s="39" customFormat="1" ht="15.75" x14ac:dyDescent="0.25">
      <c r="A19" s="161"/>
      <c r="B19" s="330"/>
      <c r="C19" s="481" t="s">
        <v>331</v>
      </c>
      <c r="D19" s="176">
        <f>'Company Payroll'!M60</f>
        <v>0</v>
      </c>
      <c r="E19" s="184"/>
      <c r="F19" s="184"/>
      <c r="G19" s="695"/>
      <c r="H19" s="481"/>
      <c r="I19" s="240"/>
      <c r="J19" s="237"/>
      <c r="K19" s="114"/>
    </row>
    <row r="20" spans="1:12" s="39" customFormat="1" ht="15.75" x14ac:dyDescent="0.25">
      <c r="A20" s="161"/>
      <c r="B20" s="330"/>
      <c r="C20" s="481"/>
      <c r="D20" s="176"/>
      <c r="E20" s="520"/>
      <c r="F20" s="184"/>
      <c r="G20" s="330"/>
      <c r="H20" s="481"/>
      <c r="I20" s="240"/>
      <c r="J20" s="237"/>
      <c r="K20" s="114"/>
    </row>
    <row r="21" spans="1:12" s="39" customFormat="1" ht="16.5" customHeight="1" x14ac:dyDescent="0.25">
      <c r="A21" s="160"/>
      <c r="B21" s="330"/>
      <c r="C21" s="481" t="s">
        <v>332</v>
      </c>
      <c r="D21" s="176">
        <f>'Company Payroll'!L66</f>
        <v>0</v>
      </c>
      <c r="E21" s="88"/>
      <c r="F21" s="88"/>
      <c r="G21" s="330"/>
      <c r="H21" s="481"/>
      <c r="I21" s="240"/>
      <c r="J21" s="237"/>
      <c r="K21" s="114"/>
    </row>
    <row r="22" spans="1:12" ht="15.75" x14ac:dyDescent="0.25">
      <c r="A22" s="160"/>
      <c r="B22" s="330"/>
      <c r="C22" s="481" t="s">
        <v>333</v>
      </c>
      <c r="D22" s="176">
        <f>'Company Payroll'!$G$70+'Company Payroll'!$G$71</f>
        <v>0</v>
      </c>
      <c r="E22" s="88"/>
      <c r="F22" s="88"/>
      <c r="G22" s="330"/>
      <c r="H22" s="481"/>
      <c r="I22" s="240"/>
      <c r="J22" s="237"/>
      <c r="K22" s="114"/>
    </row>
    <row r="23" spans="1:12" ht="15.75" x14ac:dyDescent="0.25">
      <c r="A23" s="160"/>
      <c r="B23" s="330"/>
      <c r="C23" s="481" t="s">
        <v>334</v>
      </c>
      <c r="D23" s="176">
        <f>'Company Payroll'!$M$73</f>
        <v>0</v>
      </c>
      <c r="E23" s="88"/>
      <c r="F23" s="88"/>
      <c r="G23" s="330"/>
      <c r="H23" s="481"/>
      <c r="I23" s="521"/>
      <c r="J23" s="237"/>
      <c r="K23" s="89"/>
    </row>
    <row r="24" spans="1:12" ht="15.75" x14ac:dyDescent="0.25">
      <c r="A24" s="160"/>
      <c r="B24" s="330"/>
      <c r="C24" s="481"/>
      <c r="D24" s="176"/>
      <c r="E24" s="88"/>
      <c r="F24" s="88"/>
      <c r="G24" s="330"/>
      <c r="H24" s="481"/>
      <c r="I24" s="240"/>
      <c r="J24" s="522"/>
      <c r="K24" s="89"/>
    </row>
    <row r="25" spans="1:12" ht="15.75" x14ac:dyDescent="0.25">
      <c r="A25" s="160"/>
      <c r="B25" s="330"/>
      <c r="C25" s="481" t="s">
        <v>335</v>
      </c>
      <c r="D25" s="176">
        <f>'Company Payroll'!$G$78</f>
        <v>0</v>
      </c>
      <c r="E25" s="93"/>
      <c r="F25" s="93"/>
      <c r="G25" s="330"/>
      <c r="H25" s="481"/>
      <c r="I25" s="240"/>
      <c r="J25" s="237"/>
      <c r="K25" s="89"/>
    </row>
    <row r="26" spans="1:12" ht="15.75" x14ac:dyDescent="0.25">
      <c r="A26" s="160"/>
      <c r="B26" s="330"/>
      <c r="C26" s="481" t="s">
        <v>336</v>
      </c>
      <c r="D26" s="176">
        <f>'Company Payroll'!$M123</f>
        <v>0</v>
      </c>
      <c r="E26" s="329"/>
      <c r="F26" s="88"/>
      <c r="G26" s="322"/>
      <c r="H26" s="481"/>
      <c r="I26" s="240"/>
      <c r="J26" s="237"/>
      <c r="K26" s="89"/>
    </row>
    <row r="27" spans="1:12" ht="15.75" x14ac:dyDescent="0.25">
      <c r="A27" s="160"/>
      <c r="B27" s="330"/>
      <c r="C27" s="481" t="s">
        <v>337</v>
      </c>
      <c r="D27" s="176">
        <f>'Company Payroll'!G123-'Company Payroll'!G78</f>
        <v>0</v>
      </c>
      <c r="E27" s="329"/>
      <c r="F27" s="88"/>
      <c r="G27" s="322" t="s">
        <v>345</v>
      </c>
      <c r="H27" s="481"/>
      <c r="I27" s="240">
        <f>SUM($I$12:$I$25)</f>
        <v>0</v>
      </c>
      <c r="J27" s="237"/>
      <c r="K27" s="89"/>
      <c r="L27" s="325"/>
    </row>
    <row r="28" spans="1:12" ht="15.75" x14ac:dyDescent="0.25">
      <c r="A28" s="160"/>
      <c r="B28" s="330"/>
      <c r="C28" s="481" t="s">
        <v>400</v>
      </c>
      <c r="D28" s="176">
        <f>'Company Payroll'!Q123</f>
        <v>0</v>
      </c>
      <c r="E28" s="329"/>
      <c r="F28" s="88"/>
      <c r="G28" s="330"/>
      <c r="H28" s="481"/>
      <c r="I28" s="240"/>
      <c r="J28" s="237"/>
      <c r="K28" s="89"/>
    </row>
    <row r="29" spans="1:12" ht="15.75" x14ac:dyDescent="0.25">
      <c r="A29" s="109"/>
      <c r="B29" s="330"/>
      <c r="C29" s="481" t="s">
        <v>338</v>
      </c>
      <c r="D29" s="176">
        <f>'Company Payroll'!J78</f>
        <v>0</v>
      </c>
      <c r="E29" s="88"/>
      <c r="F29" s="185"/>
      <c r="G29" s="330"/>
      <c r="H29" s="481" t="s">
        <v>370</v>
      </c>
      <c r="I29" s="521">
        <f>-AEA!H73</f>
        <v>0</v>
      </c>
      <c r="J29" s="237"/>
      <c r="K29" s="89"/>
    </row>
    <row r="30" spans="1:12" ht="15.75" x14ac:dyDescent="0.25">
      <c r="A30" s="109"/>
      <c r="B30" s="330"/>
      <c r="C30" s="481" t="s">
        <v>371</v>
      </c>
      <c r="D30" s="176">
        <f>'Company Payroll'!J123-'Company Payroll'!J78</f>
        <v>0</v>
      </c>
      <c r="E30" s="185"/>
      <c r="F30" s="93"/>
      <c r="G30" s="330"/>
      <c r="H30" s="481" t="s">
        <v>284</v>
      </c>
      <c r="I30" s="240">
        <f>-'AEA - 401(k)'!J37</f>
        <v>0</v>
      </c>
      <c r="J30" s="237"/>
      <c r="K30" s="89"/>
    </row>
    <row r="31" spans="1:12" ht="15.75" x14ac:dyDescent="0.25">
      <c r="A31" s="109"/>
      <c r="B31" s="330"/>
      <c r="C31" s="481"/>
      <c r="D31" s="176"/>
      <c r="E31" s="93"/>
      <c r="F31" s="185"/>
      <c r="G31" s="330"/>
      <c r="H31" s="481" t="s">
        <v>286</v>
      </c>
      <c r="I31" s="240">
        <f>-APTAM!H28</f>
        <v>0</v>
      </c>
      <c r="J31" s="237"/>
      <c r="K31" s="89"/>
    </row>
    <row r="32" spans="1:12" ht="15.75" x14ac:dyDescent="0.25">
      <c r="A32" s="109"/>
      <c r="B32" s="687"/>
      <c r="C32" s="481"/>
      <c r="D32" s="176"/>
      <c r="E32" s="382"/>
      <c r="F32" s="443"/>
      <c r="G32" s="687"/>
      <c r="H32" s="481" t="s">
        <v>399</v>
      </c>
      <c r="I32" s="240">
        <f>-'APTAM - Annuity'!J27</f>
        <v>0</v>
      </c>
      <c r="J32" s="237"/>
      <c r="K32" s="444"/>
    </row>
    <row r="33" spans="1:11" ht="15.75" x14ac:dyDescent="0.25">
      <c r="A33" s="109"/>
      <c r="B33" s="330"/>
      <c r="C33" s="481" t="s">
        <v>339</v>
      </c>
      <c r="D33" s="176">
        <f>'Company Payroll'!G229</f>
        <v>0</v>
      </c>
      <c r="E33" s="185"/>
      <c r="F33" s="185"/>
      <c r="G33" s="328"/>
      <c r="H33" s="481" t="s">
        <v>285</v>
      </c>
      <c r="I33" s="240">
        <f>-'AF of M'!J58</f>
        <v>0</v>
      </c>
      <c r="J33" s="237"/>
      <c r="K33" s="89"/>
    </row>
    <row r="34" spans="1:11" ht="15.75" x14ac:dyDescent="0.25">
      <c r="A34" s="109"/>
      <c r="B34" s="330"/>
      <c r="C34" s="481" t="s">
        <v>324</v>
      </c>
      <c r="D34" s="176">
        <f>'Company Payroll'!Q229+'Company Payroll'!Q44+'Company Payroll'!Q48+'Company Payroll'!Q60</f>
        <v>0</v>
      </c>
      <c r="E34" s="274"/>
      <c r="F34" s="185"/>
      <c r="G34" s="328"/>
      <c r="H34" s="481" t="s">
        <v>289</v>
      </c>
      <c r="I34" s="240">
        <f>-'Local One'!G76</f>
        <v>0</v>
      </c>
      <c r="J34" s="237"/>
      <c r="K34" s="89"/>
    </row>
    <row r="35" spans="1:11" ht="15.75" x14ac:dyDescent="0.25">
      <c r="A35" s="109"/>
      <c r="B35" s="330"/>
      <c r="C35" s="481" t="s">
        <v>388</v>
      </c>
      <c r="D35" s="176">
        <f>'Company Payroll'!J229</f>
        <v>0</v>
      </c>
      <c r="E35" s="185"/>
      <c r="F35" s="185"/>
      <c r="G35" s="330"/>
      <c r="H35" s="481" t="s">
        <v>288</v>
      </c>
      <c r="I35" s="240">
        <f>-'Local 764'!G29</f>
        <v>0</v>
      </c>
      <c r="J35" s="237"/>
      <c r="K35" s="89"/>
    </row>
    <row r="36" spans="1:11" ht="15.75" x14ac:dyDescent="0.25">
      <c r="A36" s="109"/>
      <c r="B36" s="330"/>
      <c r="C36" s="481" t="s">
        <v>340</v>
      </c>
      <c r="D36" s="176">
        <f>'Company Payroll'!L229</f>
        <v>0</v>
      </c>
      <c r="E36" s="185"/>
      <c r="F36" s="185"/>
      <c r="G36" s="328"/>
      <c r="H36" s="481" t="s">
        <v>287</v>
      </c>
      <c r="I36" s="240">
        <f>-'Local 306'!G33</f>
        <v>0</v>
      </c>
      <c r="J36" s="237"/>
      <c r="K36" s="89"/>
    </row>
    <row r="37" spans="1:11" ht="15.75" x14ac:dyDescent="0.25">
      <c r="A37" s="109"/>
      <c r="B37" s="330"/>
      <c r="C37" s="481" t="s">
        <v>341</v>
      </c>
      <c r="D37" s="176">
        <f>'Company Payroll'!N229</f>
        <v>0</v>
      </c>
      <c r="E37" s="185"/>
      <c r="F37" s="185"/>
      <c r="G37" s="330"/>
      <c r="H37" s="481"/>
      <c r="I37" s="242"/>
      <c r="J37" s="237"/>
      <c r="K37" s="89"/>
    </row>
    <row r="38" spans="1:11" ht="15.75" x14ac:dyDescent="0.25">
      <c r="A38" s="109"/>
      <c r="B38" s="330"/>
      <c r="C38" s="481"/>
      <c r="D38" s="176"/>
      <c r="E38" s="185"/>
      <c r="F38" s="185"/>
      <c r="G38" s="322" t="s">
        <v>346</v>
      </c>
      <c r="H38" s="481"/>
      <c r="I38" s="176">
        <f>SUM(I29:I36)</f>
        <v>0</v>
      </c>
      <c r="J38" s="237"/>
      <c r="K38" s="89"/>
    </row>
    <row r="39" spans="1:11" ht="15.75" x14ac:dyDescent="0.25">
      <c r="A39" s="109"/>
      <c r="B39" s="702" t="s">
        <v>369</v>
      </c>
      <c r="C39" s="703"/>
      <c r="D39" s="176">
        <f>'Company Payroll'!L239</f>
        <v>0</v>
      </c>
      <c r="E39" s="329"/>
      <c r="F39" s="185"/>
      <c r="G39" s="330"/>
      <c r="H39" s="481"/>
      <c r="I39" s="242"/>
      <c r="J39" s="237"/>
      <c r="K39" s="89"/>
    </row>
    <row r="40" spans="1:11" ht="15.75" x14ac:dyDescent="0.25">
      <c r="A40" s="109"/>
      <c r="B40" s="698"/>
      <c r="C40" s="699"/>
      <c r="D40" s="242"/>
      <c r="E40" s="329"/>
      <c r="F40" s="185"/>
      <c r="G40" s="531" t="s">
        <v>155</v>
      </c>
      <c r="H40" s="481"/>
      <c r="I40" s="242">
        <f>SUM(I27,I38)</f>
        <v>0</v>
      </c>
      <c r="J40" s="237"/>
      <c r="K40" s="89"/>
    </row>
    <row r="41" spans="1:11" ht="15.75" x14ac:dyDescent="0.25">
      <c r="A41" s="109"/>
      <c r="B41" s="328" t="s">
        <v>347</v>
      </c>
      <c r="C41" s="239"/>
      <c r="D41" s="176">
        <f>SUM(D12:D39)</f>
        <v>0</v>
      </c>
      <c r="E41" s="185"/>
      <c r="F41" s="185"/>
      <c r="G41" s="330"/>
      <c r="H41" s="481"/>
      <c r="I41" s="242"/>
      <c r="J41" s="237"/>
      <c r="K41" s="89"/>
    </row>
    <row r="42" spans="1:11" ht="15.75" x14ac:dyDescent="0.25">
      <c r="A42" s="109"/>
      <c r="B42" s="238"/>
      <c r="C42" s="239"/>
      <c r="D42" s="176"/>
      <c r="E42" s="185"/>
      <c r="F42" s="185"/>
      <c r="G42" s="330"/>
      <c r="H42" s="481"/>
      <c r="I42" s="242"/>
      <c r="J42" s="237"/>
      <c r="K42" s="89"/>
    </row>
    <row r="43" spans="1:11" ht="15.75" x14ac:dyDescent="0.25">
      <c r="A43" s="109"/>
      <c r="B43" s="588" t="s">
        <v>348</v>
      </c>
      <c r="C43" s="598">
        <v>7.6499999999999999E-2</v>
      </c>
      <c r="D43" s="176">
        <f>$D$41*$C$43</f>
        <v>0</v>
      </c>
      <c r="E43" s="185"/>
      <c r="F43" s="185"/>
      <c r="G43" s="330"/>
      <c r="H43" s="481" t="s">
        <v>292</v>
      </c>
      <c r="I43" s="242">
        <f>AEA!$I$73</f>
        <v>0</v>
      </c>
      <c r="J43" s="237"/>
      <c r="K43" s="89"/>
    </row>
    <row r="44" spans="1:11" ht="15.75" x14ac:dyDescent="0.25">
      <c r="A44" s="109"/>
      <c r="B44" s="585"/>
      <c r="C44" s="586"/>
      <c r="D44" s="176"/>
      <c r="E44" s="185"/>
      <c r="F44" s="185"/>
      <c r="G44" s="330"/>
      <c r="H44" s="481" t="s">
        <v>293</v>
      </c>
      <c r="I44" s="242">
        <f>AEA!$J$73</f>
        <v>0</v>
      </c>
      <c r="J44" s="237"/>
      <c r="K44" s="89"/>
    </row>
    <row r="45" spans="1:11" ht="15.75" x14ac:dyDescent="0.25">
      <c r="A45" s="35"/>
      <c r="B45" s="588" t="s">
        <v>351</v>
      </c>
      <c r="C45" s="598">
        <v>3.3999999999999998E-3</v>
      </c>
      <c r="D45" s="176">
        <f>D41*C45</f>
        <v>0</v>
      </c>
      <c r="E45" s="380"/>
      <c r="F45" s="11"/>
      <c r="G45" s="330"/>
      <c r="H45" s="481" t="s">
        <v>298</v>
      </c>
      <c r="I45" s="242">
        <f>APTAM!I28</f>
        <v>0</v>
      </c>
      <c r="J45" s="237"/>
      <c r="K45" s="89"/>
    </row>
    <row r="46" spans="1:11" ht="15.75" x14ac:dyDescent="0.25">
      <c r="A46" s="35"/>
      <c r="B46" s="330"/>
      <c r="C46" s="481"/>
      <c r="D46" s="176"/>
      <c r="E46" s="11"/>
      <c r="F46" s="11"/>
      <c r="G46" s="330"/>
      <c r="H46" s="481" t="s">
        <v>297</v>
      </c>
      <c r="I46" s="242">
        <f>APTAM!J28</f>
        <v>0</v>
      </c>
      <c r="J46" s="237"/>
      <c r="K46" s="89"/>
    </row>
    <row r="47" spans="1:11" ht="15.75" x14ac:dyDescent="0.25">
      <c r="A47" s="35"/>
      <c r="B47" s="585" t="s">
        <v>290</v>
      </c>
      <c r="C47" s="586"/>
      <c r="D47" s="242"/>
      <c r="E47" s="419"/>
      <c r="F47" s="419"/>
      <c r="G47" s="567"/>
      <c r="H47" s="481" t="s">
        <v>296</v>
      </c>
      <c r="I47" s="242">
        <f>'APTAM - Annuity'!I27</f>
        <v>0</v>
      </c>
      <c r="J47" s="237"/>
      <c r="K47" s="444"/>
    </row>
    <row r="48" spans="1:11" ht="15.75" x14ac:dyDescent="0.25">
      <c r="A48" s="35"/>
      <c r="B48" s="587"/>
      <c r="C48" s="481" t="s">
        <v>291</v>
      </c>
      <c r="D48" s="176">
        <f>'Company Payroll'!$N$123</f>
        <v>0</v>
      </c>
      <c r="E48" s="419"/>
      <c r="F48" s="419"/>
      <c r="G48" s="567"/>
      <c r="H48" s="481" t="s">
        <v>294</v>
      </c>
      <c r="I48" s="242">
        <f>'AF of M'!L58</f>
        <v>0</v>
      </c>
      <c r="J48" s="237"/>
      <c r="K48" s="444"/>
    </row>
    <row r="49" spans="1:11" ht="15.75" x14ac:dyDescent="0.25">
      <c r="A49" s="35"/>
      <c r="B49" s="587"/>
      <c r="C49" s="481"/>
      <c r="D49" s="176"/>
      <c r="E49" s="419"/>
      <c r="F49" s="419"/>
      <c r="G49" s="587"/>
      <c r="H49" s="481" t="s">
        <v>295</v>
      </c>
      <c r="I49" s="242">
        <f>'AF of M'!K58</f>
        <v>0</v>
      </c>
      <c r="J49" s="237"/>
      <c r="K49" s="444"/>
    </row>
    <row r="50" spans="1:11" ht="15.75" x14ac:dyDescent="0.25">
      <c r="A50" s="35"/>
      <c r="B50" s="588" t="s">
        <v>349</v>
      </c>
      <c r="C50" s="586"/>
      <c r="D50" s="176">
        <f>D48</f>
        <v>0</v>
      </c>
      <c r="E50" s="419"/>
      <c r="F50" s="419"/>
      <c r="G50" s="587"/>
      <c r="H50" s="481" t="s">
        <v>300</v>
      </c>
      <c r="I50" s="242">
        <f>SUM('Local One'!H76,'Local One'!I76)</f>
        <v>0</v>
      </c>
      <c r="J50" s="237"/>
      <c r="K50" s="444"/>
    </row>
    <row r="51" spans="1:11" ht="15.75" x14ac:dyDescent="0.25">
      <c r="A51" s="35"/>
      <c r="B51" s="588"/>
      <c r="C51" s="586"/>
      <c r="D51" s="176"/>
      <c r="E51" s="419"/>
      <c r="F51" s="419"/>
      <c r="G51" s="587"/>
      <c r="H51" s="481" t="s">
        <v>322</v>
      </c>
      <c r="I51" s="242">
        <f>'Local 764'!H29</f>
        <v>0</v>
      </c>
      <c r="J51" s="237"/>
      <c r="K51" s="444"/>
    </row>
    <row r="52" spans="1:11" ht="15.75" x14ac:dyDescent="0.25">
      <c r="A52" s="35"/>
      <c r="B52" s="585"/>
      <c r="C52" s="586"/>
      <c r="D52" s="176"/>
      <c r="E52" s="419"/>
      <c r="F52" s="419"/>
      <c r="G52" s="587"/>
      <c r="H52" s="481" t="s">
        <v>323</v>
      </c>
      <c r="I52" s="242">
        <f>'Local 764'!$I$29</f>
        <v>0</v>
      </c>
      <c r="J52" s="237"/>
      <c r="K52" s="444"/>
    </row>
    <row r="53" spans="1:11" ht="15.75" x14ac:dyDescent="0.25">
      <c r="A53" s="35"/>
      <c r="B53" s="588" t="s">
        <v>372</v>
      </c>
      <c r="C53" s="586"/>
      <c r="D53" s="176"/>
      <c r="E53" s="419"/>
      <c r="F53" s="419"/>
      <c r="G53" s="587"/>
      <c r="H53" s="481" t="s">
        <v>353</v>
      </c>
      <c r="I53" s="242">
        <f>'Local 764'!J29</f>
        <v>0</v>
      </c>
      <c r="J53" s="237"/>
      <c r="K53" s="444"/>
    </row>
    <row r="54" spans="1:11" ht="15.75" x14ac:dyDescent="0.25">
      <c r="A54" s="35"/>
      <c r="B54" s="585"/>
      <c r="C54" s="599" t="s">
        <v>352</v>
      </c>
      <c r="D54" s="176">
        <f>SUM($D$43,$D$45,$I$56)</f>
        <v>0</v>
      </c>
      <c r="E54" s="419"/>
      <c r="F54" s="419"/>
      <c r="G54" s="587"/>
      <c r="H54" s="481" t="s">
        <v>299</v>
      </c>
      <c r="I54" s="242">
        <f>'Local 306'!H33</f>
        <v>0</v>
      </c>
      <c r="J54" s="237"/>
      <c r="K54" s="444"/>
    </row>
    <row r="55" spans="1:11" ht="15.75" x14ac:dyDescent="0.25">
      <c r="A55" s="35"/>
      <c r="B55" s="588"/>
      <c r="C55" s="586"/>
      <c r="D55" s="242"/>
      <c r="E55" s="419"/>
      <c r="F55" s="419"/>
      <c r="G55" s="567"/>
      <c r="H55" s="481"/>
      <c r="I55" s="242"/>
      <c r="J55" s="237"/>
      <c r="K55" s="444"/>
    </row>
    <row r="56" spans="1:11" ht="15.75" x14ac:dyDescent="0.25">
      <c r="A56" s="35"/>
      <c r="B56" s="585"/>
      <c r="C56" s="586"/>
      <c r="D56" s="176"/>
      <c r="E56" s="11"/>
      <c r="F56" s="11"/>
      <c r="G56" s="531" t="s">
        <v>344</v>
      </c>
      <c r="H56" s="481"/>
      <c r="I56" s="242">
        <f>SUM(I43:I54)</f>
        <v>0</v>
      </c>
      <c r="J56" s="44"/>
      <c r="K56" s="89"/>
    </row>
    <row r="57" spans="1:11" ht="15.75" x14ac:dyDescent="0.25">
      <c r="A57" s="35"/>
      <c r="B57" s="585"/>
      <c r="C57" s="586"/>
      <c r="D57" s="176"/>
      <c r="E57" s="419"/>
      <c r="F57" s="419"/>
      <c r="G57" s="600"/>
      <c r="H57" s="530"/>
      <c r="I57" s="443"/>
      <c r="J57" s="422"/>
      <c r="K57" s="444"/>
    </row>
    <row r="58" spans="1:11" ht="16.5" thickBot="1" x14ac:dyDescent="0.3">
      <c r="A58" s="35"/>
      <c r="B58" s="601"/>
      <c r="C58" s="602"/>
      <c r="D58" s="182"/>
      <c r="E58" s="419"/>
      <c r="F58" s="419"/>
      <c r="G58" s="600"/>
      <c r="H58" s="530"/>
      <c r="I58" s="443"/>
      <c r="J58" s="422"/>
      <c r="K58" s="444"/>
    </row>
    <row r="59" spans="1:11" ht="16.5" thickBot="1" x14ac:dyDescent="0.3">
      <c r="A59" s="35"/>
      <c r="B59" s="603" t="s">
        <v>350</v>
      </c>
      <c r="C59" s="605"/>
      <c r="D59" s="604">
        <f>SUM($D$41,$D$50,$D$54)</f>
        <v>0</v>
      </c>
      <c r="E59" s="13"/>
      <c r="F59" s="11"/>
      <c r="G59" s="35"/>
      <c r="H59" s="530"/>
      <c r="I59" s="530"/>
      <c r="J59" s="44"/>
      <c r="K59" s="89"/>
    </row>
    <row r="60" spans="1:11" ht="15.75" x14ac:dyDescent="0.25">
      <c r="A60" s="35"/>
      <c r="B60" s="35"/>
      <c r="C60" s="35"/>
      <c r="D60" s="35"/>
      <c r="E60" s="35"/>
      <c r="F60" s="35"/>
      <c r="G60" s="35"/>
      <c r="H60" s="530"/>
      <c r="I60" s="529"/>
      <c r="J60" s="185"/>
      <c r="K60" s="11"/>
    </row>
    <row r="61" spans="1:11" ht="15.75" x14ac:dyDescent="0.25">
      <c r="A61" s="35"/>
      <c r="B61" s="35"/>
      <c r="C61" s="35"/>
      <c r="D61" s="35"/>
      <c r="E61" s="35"/>
      <c r="F61" s="35"/>
      <c r="G61" s="530"/>
      <c r="H61" s="529"/>
      <c r="I61" s="185"/>
      <c r="J61" s="185"/>
      <c r="K61" s="11"/>
    </row>
    <row r="62" spans="1:11" ht="15.75" x14ac:dyDescent="0.25">
      <c r="A62" s="35"/>
      <c r="B62" s="35"/>
      <c r="C62" s="35"/>
      <c r="D62" s="35"/>
      <c r="E62" s="35"/>
      <c r="F62" s="35"/>
      <c r="G62" s="529"/>
      <c r="H62" s="529"/>
      <c r="I62" s="185"/>
      <c r="J62" s="11"/>
      <c r="K62" s="11"/>
    </row>
    <row r="63" spans="1:11" ht="15.75" x14ac:dyDescent="0.25">
      <c r="A63" s="35"/>
      <c r="B63" s="35"/>
      <c r="C63" s="35"/>
      <c r="D63" s="35"/>
      <c r="E63" s="35"/>
      <c r="F63" s="35"/>
      <c r="G63" s="529"/>
      <c r="H63" s="11"/>
      <c r="I63" s="11"/>
      <c r="J63" s="11"/>
      <c r="K63" s="11"/>
    </row>
    <row r="64" spans="1:11" ht="15.75" x14ac:dyDescent="0.25">
      <c r="A64" s="35"/>
      <c r="B64" s="35"/>
      <c r="C64" s="35"/>
      <c r="D64" s="35"/>
      <c r="E64" s="35"/>
      <c r="F64" s="35"/>
      <c r="G64" s="529"/>
      <c r="H64" s="11"/>
      <c r="I64" s="11"/>
      <c r="J64" s="11"/>
      <c r="K64" s="11"/>
    </row>
    <row r="65" spans="1:11" ht="15.75" x14ac:dyDescent="0.25">
      <c r="A65" s="35"/>
      <c r="B65" s="35"/>
      <c r="C65" s="35"/>
      <c r="D65" s="35"/>
      <c r="E65" s="35"/>
      <c r="F65" s="35"/>
      <c r="G65" s="529"/>
      <c r="H65" s="419"/>
      <c r="I65" s="419"/>
      <c r="J65" s="419"/>
      <c r="K65" s="11"/>
    </row>
    <row r="66" spans="1:11" ht="15.75" x14ac:dyDescent="0.25">
      <c r="A66" s="35"/>
      <c r="B66" s="35"/>
      <c r="C66" s="35"/>
      <c r="D66" s="35"/>
      <c r="E66" s="35"/>
      <c r="F66" s="35"/>
      <c r="G66" s="529"/>
      <c r="H66" s="419"/>
      <c r="I66" s="419"/>
      <c r="J66" s="419"/>
      <c r="K66" s="11"/>
    </row>
    <row r="67" spans="1:11" ht="15.75" x14ac:dyDescent="0.25">
      <c r="A67" s="35"/>
      <c r="B67" s="35"/>
      <c r="C67" s="35"/>
      <c r="D67" s="35"/>
      <c r="E67" s="35"/>
      <c r="F67" s="35"/>
      <c r="G67" s="529"/>
      <c r="H67" s="419"/>
      <c r="I67" s="419"/>
      <c r="J67" s="419"/>
      <c r="K67" s="11"/>
    </row>
    <row r="68" spans="1:11" ht="15.75" x14ac:dyDescent="0.25">
      <c r="A68" s="35"/>
      <c r="B68" s="35"/>
      <c r="C68" s="35"/>
      <c r="D68" s="35"/>
      <c r="E68" s="35"/>
      <c r="F68" s="35"/>
      <c r="G68" s="529"/>
      <c r="H68" s="419"/>
      <c r="I68" s="419"/>
      <c r="J68" s="419"/>
      <c r="K68" s="11"/>
    </row>
    <row r="69" spans="1:11" ht="15.75" x14ac:dyDescent="0.25">
      <c r="A69" s="35"/>
      <c r="B69" s="35"/>
      <c r="C69" s="35"/>
      <c r="D69" s="35"/>
      <c r="E69" s="35"/>
      <c r="F69" s="35"/>
      <c r="G69" s="529"/>
      <c r="H69" s="419"/>
      <c r="I69" s="419"/>
      <c r="J69" s="419"/>
      <c r="K69" s="11"/>
    </row>
    <row r="70" spans="1:11" ht="15.75" x14ac:dyDescent="0.25">
      <c r="A70" s="35"/>
      <c r="B70" s="35"/>
      <c r="C70" s="35"/>
      <c r="D70" s="35"/>
      <c r="E70" s="35"/>
      <c r="F70" s="35"/>
      <c r="G70" s="529"/>
      <c r="H70" s="419"/>
      <c r="I70" s="419"/>
      <c r="J70" s="419"/>
    </row>
    <row r="71" spans="1:11" ht="15.75" x14ac:dyDescent="0.25">
      <c r="A71" s="35"/>
      <c r="B71" s="35"/>
      <c r="C71" s="35"/>
      <c r="D71" s="35"/>
      <c r="E71" s="35"/>
      <c r="F71" s="35"/>
      <c r="G71" s="529"/>
      <c r="H71" s="419"/>
      <c r="I71" s="419"/>
      <c r="J71" s="419"/>
    </row>
    <row r="72" spans="1:11" ht="15.75" x14ac:dyDescent="0.25">
      <c r="A72" s="35"/>
      <c r="B72" s="35"/>
      <c r="C72" s="35"/>
      <c r="D72" s="35"/>
      <c r="E72" s="35"/>
      <c r="F72" s="35"/>
      <c r="G72" s="529"/>
      <c r="H72" s="419"/>
      <c r="I72" s="419"/>
      <c r="J72" s="419"/>
    </row>
    <row r="73" spans="1:11" ht="15.75" x14ac:dyDescent="0.25">
      <c r="A73" s="35"/>
      <c r="B73" s="35"/>
      <c r="C73" s="35"/>
      <c r="D73" s="35"/>
      <c r="E73" s="35"/>
      <c r="F73" s="35"/>
      <c r="G73" s="529"/>
      <c r="H73" s="419"/>
      <c r="I73" s="419"/>
      <c r="J73" s="419"/>
    </row>
    <row r="74" spans="1:11" ht="15.75" x14ac:dyDescent="0.25">
      <c r="A74" s="35"/>
      <c r="B74" s="35"/>
      <c r="C74" s="35"/>
      <c r="D74" s="35"/>
      <c r="E74" s="35"/>
      <c r="F74" s="35"/>
      <c r="G74" s="529"/>
      <c r="H74" s="419"/>
      <c r="I74" s="419"/>
      <c r="J74" s="419"/>
    </row>
    <row r="75" spans="1:11" ht="15.75" x14ac:dyDescent="0.25">
      <c r="A75" s="35"/>
      <c r="B75" s="35"/>
      <c r="C75" s="35"/>
      <c r="D75" s="35"/>
      <c r="E75" s="35"/>
      <c r="F75" s="35"/>
      <c r="G75" s="529"/>
      <c r="H75" s="419"/>
      <c r="I75" s="419"/>
      <c r="J75" s="419"/>
    </row>
  </sheetData>
  <mergeCells count="8">
    <mergeCell ref="B40:C40"/>
    <mergeCell ref="E5:F5"/>
    <mergeCell ref="B39:C39"/>
    <mergeCell ref="A1:K1"/>
    <mergeCell ref="A2:K2"/>
    <mergeCell ref="E4:F4"/>
    <mergeCell ref="B10:C10"/>
    <mergeCell ref="G10:H10"/>
  </mergeCells>
  <phoneticPr fontId="0" type="noConversion"/>
  <printOptions horizontalCentered="1"/>
  <pageMargins left="0.28999999999999998" right="0.25" top="0.75" bottom="0.28999999999999998" header="0.25" footer="0.25"/>
  <pageSetup scale="54" fitToWidth="0" fitToHeight="0" orientation="portrait" blackAndWhite="1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workbookViewId="0">
      <pane ySplit="15" topLeftCell="A22" activePane="bottomLeft" state="frozen"/>
      <selection activeCell="H16" sqref="H16"/>
      <selection pane="bottomLeft" activeCell="E22" sqref="E22"/>
    </sheetView>
  </sheetViews>
  <sheetFormatPr defaultColWidth="14.7109375" defaultRowHeight="12.75" x14ac:dyDescent="0.2"/>
  <cols>
    <col min="1" max="1" width="6.7109375" style="36" customWidth="1"/>
    <col min="2" max="2" width="22.28515625" style="7" customWidth="1"/>
    <col min="3" max="3" width="13.140625" style="37" customWidth="1"/>
    <col min="4" max="5" width="14.7109375" style="7" customWidth="1"/>
    <col min="6" max="6" width="18" style="7" bestFit="1" customWidth="1"/>
    <col min="7" max="9" width="14.7109375" style="7" customWidth="1"/>
    <col min="10" max="10" width="19.28515625" style="7" customWidth="1"/>
    <col min="11" max="11" width="4.140625" style="7" customWidth="1"/>
    <col min="12" max="16384" width="14.7109375" style="7"/>
  </cols>
  <sheetData>
    <row r="1" spans="1:11" ht="30" x14ac:dyDescent="0.4">
      <c r="A1" s="704" t="s">
        <v>192</v>
      </c>
      <c r="B1" s="705"/>
      <c r="C1" s="705"/>
      <c r="D1" s="705"/>
      <c r="E1" s="705"/>
      <c r="F1" s="705"/>
      <c r="G1" s="705"/>
      <c r="H1" s="705"/>
      <c r="I1" s="705"/>
      <c r="J1" s="705"/>
      <c r="K1" s="705"/>
    </row>
    <row r="2" spans="1:11" ht="23.25" x14ac:dyDescent="0.35">
      <c r="A2" s="706" t="s">
        <v>188</v>
      </c>
      <c r="B2" s="706"/>
      <c r="C2" s="706"/>
      <c r="D2" s="706"/>
      <c r="E2" s="706"/>
      <c r="F2" s="706"/>
      <c r="G2" s="706"/>
      <c r="H2" s="706"/>
      <c r="I2" s="706"/>
      <c r="J2" s="706"/>
      <c r="K2" s="706"/>
    </row>
    <row r="3" spans="1:11" ht="18" customHeight="1" x14ac:dyDescent="0.25">
      <c r="A3" s="742" t="s">
        <v>190</v>
      </c>
      <c r="B3" s="742"/>
      <c r="C3" s="742"/>
      <c r="D3" s="742"/>
      <c r="E3" s="742"/>
      <c r="F3" s="742"/>
      <c r="G3" s="742"/>
      <c r="H3" s="742"/>
      <c r="I3" s="742"/>
      <c r="J3" s="742"/>
      <c r="K3" s="742"/>
    </row>
    <row r="4" spans="1:11" ht="20.25" customHeight="1" x14ac:dyDescent="0.2">
      <c r="A4" s="109"/>
      <c r="B4" s="89"/>
      <c r="C4" s="90"/>
      <c r="D4" s="89"/>
      <c r="E4" s="89"/>
      <c r="F4" s="89"/>
      <c r="G4" s="89"/>
      <c r="H4" s="111"/>
      <c r="I4" s="112"/>
      <c r="J4" s="89"/>
      <c r="K4" s="89"/>
    </row>
    <row r="5" spans="1:11" x14ac:dyDescent="0.2">
      <c r="A5" s="109"/>
      <c r="B5" s="89"/>
      <c r="C5" s="90"/>
      <c r="D5" s="89"/>
      <c r="E5" s="89"/>
      <c r="F5" s="89"/>
      <c r="G5" s="89"/>
      <c r="H5" s="111"/>
      <c r="I5" s="112"/>
      <c r="J5" s="89"/>
      <c r="K5" s="89"/>
    </row>
    <row r="6" spans="1:11" ht="15.75" x14ac:dyDescent="0.25">
      <c r="A6" s="35"/>
      <c r="B6" s="165" t="str">
        <f>'Company Payroll'!C1</f>
        <v>SHOW NAME</v>
      </c>
      <c r="C6" s="113"/>
      <c r="D6" s="166"/>
      <c r="E6" s="708" t="s">
        <v>194</v>
      </c>
      <c r="F6" s="709"/>
      <c r="G6" s="166"/>
      <c r="H6" s="167"/>
      <c r="I6" s="168"/>
      <c r="J6" s="89"/>
      <c r="K6" s="89"/>
    </row>
    <row r="7" spans="1:11" ht="18" x14ac:dyDescent="0.25">
      <c r="A7" s="35"/>
      <c r="B7" s="165" t="str">
        <f>'Company Payroll'!C2</f>
        <v>c/o DTE Management</v>
      </c>
      <c r="C7" s="113"/>
      <c r="D7" s="166"/>
      <c r="E7" s="723" t="str">
        <f>'Company Payroll'!A3</f>
        <v>MM/DD/YYYY</v>
      </c>
      <c r="F7" s="724"/>
      <c r="G7" s="166"/>
      <c r="H7" s="167"/>
      <c r="I7" s="168"/>
      <c r="J7" s="89"/>
      <c r="K7" s="89"/>
    </row>
    <row r="8" spans="1:11" ht="16.5" x14ac:dyDescent="0.3">
      <c r="A8" s="35"/>
      <c r="B8" s="165" t="str">
        <f>'Company Payroll'!C3</f>
        <v>1501 Broadway, Suite 1304</v>
      </c>
      <c r="C8" s="113"/>
      <c r="D8" s="166"/>
      <c r="E8" s="352" t="s">
        <v>193</v>
      </c>
      <c r="F8" s="353" t="e">
        <f>E7-7</f>
        <v>#VALUE!</v>
      </c>
      <c r="G8" s="166"/>
      <c r="H8" s="167" t="s">
        <v>191</v>
      </c>
      <c r="I8" s="168" t="str">
        <f>'Payment Summary'!I6</f>
        <v>XX-XXXXXXX</v>
      </c>
      <c r="J8" s="89"/>
      <c r="K8" s="89"/>
    </row>
    <row r="9" spans="1:11" ht="15.75" x14ac:dyDescent="0.25">
      <c r="A9" s="35"/>
      <c r="B9" s="165" t="str">
        <f>'Company Payroll'!C4</f>
        <v>New York, NY 10036</v>
      </c>
      <c r="C9" s="113"/>
      <c r="D9" s="166"/>
      <c r="E9" s="708"/>
      <c r="F9" s="701"/>
      <c r="G9" s="166"/>
      <c r="H9" s="167"/>
      <c r="I9" s="169"/>
      <c r="J9" s="89"/>
      <c r="K9" s="89"/>
    </row>
    <row r="10" spans="1:11" ht="15.75" x14ac:dyDescent="0.25">
      <c r="A10" s="109" t="s">
        <v>145</v>
      </c>
      <c r="B10" s="166"/>
      <c r="C10" s="113"/>
      <c r="D10" s="166"/>
      <c r="E10" s="166"/>
      <c r="F10" s="166"/>
      <c r="G10" s="166"/>
      <c r="H10" s="167"/>
      <c r="I10" s="169"/>
      <c r="J10" s="89"/>
      <c r="K10" s="89"/>
    </row>
    <row r="11" spans="1:11" ht="15.75" x14ac:dyDescent="0.25">
      <c r="A11" s="109"/>
      <c r="B11" s="166"/>
      <c r="C11" s="113"/>
      <c r="D11" s="166"/>
      <c r="E11" s="166"/>
      <c r="F11" s="166"/>
      <c r="G11" s="166"/>
      <c r="H11" s="167"/>
      <c r="I11" s="169"/>
      <c r="J11" s="89"/>
      <c r="K11" s="89"/>
    </row>
    <row r="12" spans="1:11" ht="15.75" x14ac:dyDescent="0.25">
      <c r="A12" s="109"/>
      <c r="B12" s="166"/>
      <c r="C12" s="113"/>
      <c r="D12" s="166"/>
      <c r="E12" s="166"/>
      <c r="F12" s="166"/>
      <c r="G12" s="166"/>
      <c r="H12" s="167"/>
      <c r="I12" s="169"/>
      <c r="J12" s="89"/>
      <c r="K12" s="89"/>
    </row>
    <row r="13" spans="1:11" ht="15.75" x14ac:dyDescent="0.25">
      <c r="A13" s="109"/>
      <c r="B13" s="166"/>
      <c r="C13" s="113"/>
      <c r="D13" s="166"/>
      <c r="E13" s="166"/>
      <c r="F13" s="166"/>
      <c r="G13" s="166"/>
      <c r="H13" s="166"/>
      <c r="I13" s="170" t="s">
        <v>145</v>
      </c>
      <c r="J13" s="54"/>
      <c r="K13" s="89"/>
    </row>
    <row r="14" spans="1:11" ht="15.75" x14ac:dyDescent="0.25">
      <c r="A14" s="163"/>
      <c r="B14" s="170"/>
      <c r="C14" s="170" t="s">
        <v>9</v>
      </c>
      <c r="D14" s="170" t="s">
        <v>11</v>
      </c>
      <c r="E14" s="170" t="s">
        <v>75</v>
      </c>
      <c r="F14" s="170" t="s">
        <v>142</v>
      </c>
      <c r="G14" s="170" t="s">
        <v>129</v>
      </c>
      <c r="H14" s="170" t="s">
        <v>121</v>
      </c>
      <c r="I14" s="170" t="s">
        <v>0</v>
      </c>
      <c r="J14" s="54"/>
      <c r="K14" s="89"/>
    </row>
    <row r="15" spans="1:11" s="39" customFormat="1" ht="15.75" x14ac:dyDescent="0.25">
      <c r="A15" s="162"/>
      <c r="B15" s="171" t="s">
        <v>145</v>
      </c>
      <c r="C15" s="171" t="s">
        <v>10</v>
      </c>
      <c r="D15" s="171" t="s">
        <v>82</v>
      </c>
      <c r="E15" s="171" t="s">
        <v>124</v>
      </c>
      <c r="F15" s="171" t="s">
        <v>82</v>
      </c>
      <c r="G15" s="172">
        <v>0.02</v>
      </c>
      <c r="H15" s="345">
        <v>0.15</v>
      </c>
      <c r="I15" s="345">
        <v>0</v>
      </c>
      <c r="J15" s="164" t="s">
        <v>147</v>
      </c>
      <c r="K15" s="114"/>
    </row>
    <row r="16" spans="1:11" s="39" customFormat="1" ht="15.75" x14ac:dyDescent="0.25">
      <c r="A16" s="161"/>
      <c r="B16" s="174" t="s">
        <v>363</v>
      </c>
      <c r="C16" s="171"/>
      <c r="D16" s="171"/>
      <c r="E16" s="171"/>
      <c r="F16" s="171"/>
      <c r="G16" s="171"/>
      <c r="H16" s="171"/>
      <c r="I16" s="171"/>
      <c r="J16" s="55"/>
      <c r="K16" s="114"/>
    </row>
    <row r="17" spans="1:11" ht="15.75" x14ac:dyDescent="0.25">
      <c r="A17" s="160"/>
      <c r="B17" s="175">
        <f>'Company Payroll'!A218</f>
        <v>0</v>
      </c>
      <c r="C17" s="175">
        <f>'Company Payroll'!B218</f>
        <v>0</v>
      </c>
      <c r="D17" s="218">
        <f>'Company Payroll'!G218</f>
        <v>0</v>
      </c>
      <c r="E17" s="176">
        <f>'Company Payroll'!N218+'Company Payroll'!O218+'Company Payroll'!P218+'Company Payroll'!Q218+'Company Payroll'!J218+'Company Payroll'!L218</f>
        <v>0</v>
      </c>
      <c r="F17" s="176">
        <f>D17+E17</f>
        <v>0</v>
      </c>
      <c r="G17" s="176">
        <f>F17*$G$15</f>
        <v>0</v>
      </c>
      <c r="H17" s="176">
        <f>IF(F17&gt;0, H$15*F17,0)</f>
        <v>0</v>
      </c>
      <c r="I17" s="176">
        <f>F17*$I$15</f>
        <v>0</v>
      </c>
      <c r="J17" s="336"/>
      <c r="K17" s="444"/>
    </row>
    <row r="18" spans="1:11" ht="15.75" x14ac:dyDescent="0.25">
      <c r="A18" s="160"/>
      <c r="B18" s="590"/>
      <c r="C18" s="590"/>
      <c r="D18" s="592"/>
      <c r="E18" s="592"/>
      <c r="F18" s="592"/>
      <c r="G18" s="592"/>
      <c r="H18" s="592"/>
      <c r="I18" s="592"/>
      <c r="J18" s="336"/>
      <c r="K18" s="444"/>
    </row>
    <row r="19" spans="1:11" s="39" customFormat="1" ht="15.75" x14ac:dyDescent="0.25">
      <c r="A19" s="161"/>
      <c r="B19" s="174" t="s">
        <v>362</v>
      </c>
      <c r="C19" s="171"/>
      <c r="D19" s="171"/>
      <c r="E19" s="171"/>
      <c r="F19" s="171"/>
      <c r="G19" s="171"/>
      <c r="H19" s="171"/>
      <c r="I19" s="171"/>
      <c r="J19" s="55"/>
      <c r="K19" s="114"/>
    </row>
    <row r="20" spans="1:11" ht="18.75" customHeight="1" x14ac:dyDescent="0.25">
      <c r="A20" s="160"/>
      <c r="B20" s="175">
        <f>'Company Payroll'!A213</f>
        <v>0</v>
      </c>
      <c r="C20" s="175">
        <f>'Company Payroll'!B213</f>
        <v>0</v>
      </c>
      <c r="D20" s="218">
        <f>'Company Payroll'!G213</f>
        <v>0</v>
      </c>
      <c r="E20" s="176">
        <f>'Company Payroll'!N213+'Company Payroll'!O213+'Company Payroll'!P213+'Company Payroll'!Q213+'Company Payroll'!J213+'Company Payroll'!L213</f>
        <v>0</v>
      </c>
      <c r="F20" s="176">
        <f t="shared" ref="F20:F28" si="0">D20+E20</f>
        <v>0</v>
      </c>
      <c r="G20" s="176">
        <f t="shared" ref="G20:G28" si="1">F20*$G$15</f>
        <v>0</v>
      </c>
      <c r="H20" s="176">
        <f t="shared" ref="H20:H28" si="2">IF(F20&gt;0, H$15*F20,0)</f>
        <v>0</v>
      </c>
      <c r="I20" s="176">
        <f t="shared" ref="I20:I28" si="3">F20*$I$15</f>
        <v>0</v>
      </c>
      <c r="J20" s="336"/>
      <c r="K20" s="89"/>
    </row>
    <row r="21" spans="1:11" ht="18.75" customHeight="1" x14ac:dyDescent="0.25">
      <c r="A21" s="160"/>
      <c r="B21" s="175">
        <f>'Company Payroll'!A214</f>
        <v>0</v>
      </c>
      <c r="C21" s="175">
        <f>'Company Payroll'!B214</f>
        <v>0</v>
      </c>
      <c r="D21" s="218">
        <f>'Company Payroll'!G214</f>
        <v>0</v>
      </c>
      <c r="E21" s="176">
        <f>'Company Payroll'!N214+'Company Payroll'!O214+'Company Payroll'!P214+'Company Payroll'!Q214+'Company Payroll'!J214+'Company Payroll'!L214</f>
        <v>0</v>
      </c>
      <c r="F21" s="176">
        <f>D21+E21</f>
        <v>0</v>
      </c>
      <c r="G21" s="176">
        <f>F21*$G$15</f>
        <v>0</v>
      </c>
      <c r="H21" s="176">
        <f>IF(F21&gt;0, H$15*F21,0)</f>
        <v>0</v>
      </c>
      <c r="I21" s="176">
        <f>F21*$I$15</f>
        <v>0</v>
      </c>
      <c r="J21" s="336"/>
      <c r="K21" s="444"/>
    </row>
    <row r="22" spans="1:11" ht="18.75" customHeight="1" x14ac:dyDescent="0.25">
      <c r="A22" s="160"/>
      <c r="B22" s="175">
        <f>'Company Payroll'!A215</f>
        <v>0</v>
      </c>
      <c r="C22" s="175">
        <f>'Company Payroll'!B215</f>
        <v>0</v>
      </c>
      <c r="D22" s="218">
        <f>'Company Payroll'!G215</f>
        <v>0</v>
      </c>
      <c r="E22" s="176">
        <f>'Company Payroll'!N215+'Company Payroll'!O215+'Company Payroll'!P215+'Company Payroll'!Q215+'Company Payroll'!J215+'Company Payroll'!L215</f>
        <v>0</v>
      </c>
      <c r="F22" s="176">
        <f>D22+E22</f>
        <v>0</v>
      </c>
      <c r="G22" s="176">
        <f>F22*$G$15</f>
        <v>0</v>
      </c>
      <c r="H22" s="176">
        <f>IF(F22&gt;0, H$15*F22,0)</f>
        <v>0</v>
      </c>
      <c r="I22" s="176">
        <f>F22*$I$15</f>
        <v>0</v>
      </c>
      <c r="J22" s="336"/>
      <c r="K22" s="444"/>
    </row>
    <row r="23" spans="1:11" ht="18.75" customHeight="1" x14ac:dyDescent="0.25">
      <c r="A23" s="160"/>
      <c r="B23" s="175">
        <f>'Company Payroll'!A210</f>
        <v>0</v>
      </c>
      <c r="C23" s="175">
        <f>'Company Payroll'!B210</f>
        <v>0</v>
      </c>
      <c r="D23" s="218">
        <f>'Company Payroll'!G210</f>
        <v>0</v>
      </c>
      <c r="E23" s="176">
        <f>'Company Payroll'!N210+'Company Payroll'!O210+'Company Payroll'!P210+'Company Payroll'!Q210+'Company Payroll'!J210+'Company Payroll'!L210</f>
        <v>0</v>
      </c>
      <c r="F23" s="176">
        <f>D23+E23</f>
        <v>0</v>
      </c>
      <c r="G23" s="176">
        <f>F23*$G$15</f>
        <v>0</v>
      </c>
      <c r="H23" s="176">
        <f>IF(F23&gt;0, H$15*F23,0)</f>
        <v>0</v>
      </c>
      <c r="I23" s="176">
        <f>F23*$I$15</f>
        <v>0</v>
      </c>
      <c r="J23" s="336"/>
      <c r="K23" s="444"/>
    </row>
    <row r="24" spans="1:11" ht="18.75" customHeight="1" x14ac:dyDescent="0.25">
      <c r="A24" s="160"/>
      <c r="B24" s="175">
        <f>'Company Payroll'!A216</f>
        <v>0</v>
      </c>
      <c r="C24" s="175">
        <f>'Company Payroll'!B216</f>
        <v>0</v>
      </c>
      <c r="D24" s="218">
        <f>'Company Payroll'!G216</f>
        <v>0</v>
      </c>
      <c r="E24" s="176">
        <f>'Company Payroll'!N216+'Company Payroll'!O216+'Company Payroll'!P216+'Company Payroll'!Q216+'Company Payroll'!J216+'Company Payroll'!L216</f>
        <v>0</v>
      </c>
      <c r="F24" s="176">
        <f>D24+E24</f>
        <v>0</v>
      </c>
      <c r="G24" s="176">
        <f>F24*$G$15</f>
        <v>0</v>
      </c>
      <c r="H24" s="176">
        <f>IF(F24&gt;0, H$15*F24,0)</f>
        <v>0</v>
      </c>
      <c r="I24" s="176">
        <f>F24*$I$15</f>
        <v>0</v>
      </c>
      <c r="J24" s="336"/>
      <c r="K24" s="444"/>
    </row>
    <row r="25" spans="1:11" ht="18.75" customHeight="1" x14ac:dyDescent="0.25">
      <c r="A25" s="160"/>
      <c r="B25" s="175">
        <f>'Company Payroll'!A217</f>
        <v>0</v>
      </c>
      <c r="C25" s="175">
        <f>'Company Payroll'!B217</f>
        <v>0</v>
      </c>
      <c r="D25" s="218">
        <f>'Company Payroll'!G217</f>
        <v>0</v>
      </c>
      <c r="E25" s="176">
        <f>'Company Payroll'!N217+'Company Payroll'!O217+'Company Payroll'!P217+'Company Payroll'!Q217+'Company Payroll'!J217+'Company Payroll'!L217</f>
        <v>0</v>
      </c>
      <c r="F25" s="176">
        <f>D25+E25</f>
        <v>0</v>
      </c>
      <c r="G25" s="176">
        <f>F25*$G$15</f>
        <v>0</v>
      </c>
      <c r="H25" s="176">
        <f>IF(F25&gt;0, H$15*F25,0)</f>
        <v>0</v>
      </c>
      <c r="I25" s="176">
        <f>F25*$I$15</f>
        <v>0</v>
      </c>
      <c r="J25" s="336"/>
      <c r="K25" s="444"/>
    </row>
    <row r="26" spans="1:11" ht="18.75" customHeight="1" x14ac:dyDescent="0.25">
      <c r="A26" s="160"/>
      <c r="B26" s="175">
        <f>'Company Payroll'!A219</f>
        <v>0</v>
      </c>
      <c r="C26" s="175">
        <f>'Company Payroll'!B219</f>
        <v>0</v>
      </c>
      <c r="D26" s="218">
        <f>'Company Payroll'!G219</f>
        <v>0</v>
      </c>
      <c r="E26" s="176">
        <f>'Company Payroll'!N219+'Company Payroll'!O219+'Company Payroll'!P219+'Company Payroll'!Q219+'Company Payroll'!J219+'Company Payroll'!L219</f>
        <v>0</v>
      </c>
      <c r="F26" s="176">
        <f t="shared" si="0"/>
        <v>0</v>
      </c>
      <c r="G26" s="176">
        <f t="shared" si="1"/>
        <v>0</v>
      </c>
      <c r="H26" s="176">
        <f t="shared" si="2"/>
        <v>0</v>
      </c>
      <c r="I26" s="176">
        <f t="shared" si="3"/>
        <v>0</v>
      </c>
      <c r="J26" s="336"/>
      <c r="K26" s="89"/>
    </row>
    <row r="27" spans="1:11" ht="18.75" customHeight="1" x14ac:dyDescent="0.25">
      <c r="A27" s="160"/>
      <c r="B27" s="175">
        <f>'Company Payroll'!A220</f>
        <v>0</v>
      </c>
      <c r="C27" s="175">
        <f>'Company Payroll'!B220</f>
        <v>0</v>
      </c>
      <c r="D27" s="218">
        <f>'Company Payroll'!G220</f>
        <v>0</v>
      </c>
      <c r="E27" s="176">
        <f>'Company Payroll'!N220+'Company Payroll'!O220+'Company Payroll'!P220+'Company Payroll'!Q220+'Company Payroll'!J220+'Company Payroll'!L220</f>
        <v>0</v>
      </c>
      <c r="F27" s="176">
        <f t="shared" si="0"/>
        <v>0</v>
      </c>
      <c r="G27" s="176">
        <f t="shared" si="1"/>
        <v>0</v>
      </c>
      <c r="H27" s="176">
        <f t="shared" si="2"/>
        <v>0</v>
      </c>
      <c r="I27" s="176">
        <f t="shared" si="3"/>
        <v>0</v>
      </c>
      <c r="J27" s="336"/>
      <c r="K27" s="89"/>
    </row>
    <row r="28" spans="1:11" ht="18.75" customHeight="1" x14ac:dyDescent="0.25">
      <c r="A28" s="160"/>
      <c r="B28" s="175">
        <f>'Company Payroll'!A221</f>
        <v>0</v>
      </c>
      <c r="C28" s="175">
        <f>'Company Payroll'!B221</f>
        <v>0</v>
      </c>
      <c r="D28" s="218">
        <f>'Company Payroll'!G221</f>
        <v>0</v>
      </c>
      <c r="E28" s="176">
        <f>'Company Payroll'!N221+'Company Payroll'!O221+'Company Payroll'!P221+'Company Payroll'!Q221+'Company Payroll'!J221+'Company Payroll'!L221</f>
        <v>0</v>
      </c>
      <c r="F28" s="176">
        <f t="shared" si="0"/>
        <v>0</v>
      </c>
      <c r="G28" s="176">
        <f t="shared" si="1"/>
        <v>0</v>
      </c>
      <c r="H28" s="176">
        <f t="shared" si="2"/>
        <v>0</v>
      </c>
      <c r="I28" s="176">
        <f t="shared" si="3"/>
        <v>0</v>
      </c>
      <c r="J28" s="336"/>
      <c r="K28" s="89"/>
    </row>
    <row r="29" spans="1:11" ht="18.75" customHeight="1" x14ac:dyDescent="0.25">
      <c r="A29" s="160"/>
      <c r="B29" s="175">
        <f>'Company Payroll'!A222</f>
        <v>0</v>
      </c>
      <c r="C29" s="175">
        <f>'Company Payroll'!B222</f>
        <v>0</v>
      </c>
      <c r="D29" s="218">
        <f>'Company Payroll'!G222</f>
        <v>0</v>
      </c>
      <c r="E29" s="176">
        <f>'Company Payroll'!N222+'Company Payroll'!O222+'Company Payroll'!P222+'Company Payroll'!Q222+'Company Payroll'!J222+'Company Payroll'!L222</f>
        <v>0</v>
      </c>
      <c r="F29" s="176">
        <f>D29+E29</f>
        <v>0</v>
      </c>
      <c r="G29" s="176">
        <f>F29*$G$15</f>
        <v>0</v>
      </c>
      <c r="H29" s="176">
        <f>IF(F29&gt;0, H$15*F29,0)</f>
        <v>0</v>
      </c>
      <c r="I29" s="176">
        <f>F29*$I$15</f>
        <v>0</v>
      </c>
      <c r="J29" s="336"/>
      <c r="K29" s="444"/>
    </row>
    <row r="30" spans="1:11" ht="18.75" customHeight="1" x14ac:dyDescent="0.25">
      <c r="A30" s="160"/>
      <c r="B30" s="175">
        <f>'Company Payroll'!A223</f>
        <v>0</v>
      </c>
      <c r="C30" s="175">
        <f>'Company Payroll'!B223</f>
        <v>0</v>
      </c>
      <c r="D30" s="218">
        <f>'Company Payroll'!G223</f>
        <v>0</v>
      </c>
      <c r="E30" s="176">
        <f>'Company Payroll'!N223+'Company Payroll'!O223+'Company Payroll'!P223+'Company Payroll'!Q223+'Company Payroll'!J223+'Company Payroll'!L223</f>
        <v>0</v>
      </c>
      <c r="F30" s="176">
        <f>D30+E30</f>
        <v>0</v>
      </c>
      <c r="G30" s="176">
        <f>F30*$G$15</f>
        <v>0</v>
      </c>
      <c r="H30" s="176">
        <f>IF(F30&gt;0, H$15*F30,0)</f>
        <v>0</v>
      </c>
      <c r="I30" s="176">
        <f>F30*$I$15</f>
        <v>0</v>
      </c>
      <c r="J30" s="336"/>
      <c r="K30" s="444"/>
    </row>
    <row r="31" spans="1:11" ht="18.75" customHeight="1" x14ac:dyDescent="0.25">
      <c r="A31" s="160"/>
      <c r="B31" s="175">
        <f>'Company Payroll'!A224</f>
        <v>0</v>
      </c>
      <c r="C31" s="175">
        <f>'Company Payroll'!B224</f>
        <v>0</v>
      </c>
      <c r="D31" s="218">
        <f>'Company Payroll'!G224</f>
        <v>0</v>
      </c>
      <c r="E31" s="176">
        <f>'Company Payroll'!N224+'Company Payroll'!O224+'Company Payroll'!P224+'Company Payroll'!Q224+'Company Payroll'!J224+'Company Payroll'!L224</f>
        <v>0</v>
      </c>
      <c r="F31" s="176">
        <f>D31+E31</f>
        <v>0</v>
      </c>
      <c r="G31" s="176">
        <f>F31*$G$15</f>
        <v>0</v>
      </c>
      <c r="H31" s="176">
        <f>IF(F31&gt;0, H$15*F31,0)</f>
        <v>0</v>
      </c>
      <c r="I31" s="176">
        <f>F31*$I$15</f>
        <v>0</v>
      </c>
      <c r="J31" s="336"/>
      <c r="K31" s="444"/>
    </row>
    <row r="32" spans="1:11" ht="18.75" customHeight="1" thickBot="1" x14ac:dyDescent="0.3">
      <c r="A32" s="160"/>
      <c r="B32" s="175">
        <f>'Company Payroll'!A225</f>
        <v>0</v>
      </c>
      <c r="C32" s="175">
        <f>'Company Payroll'!B225</f>
        <v>0</v>
      </c>
      <c r="D32" s="218">
        <f>'Company Payroll'!G225</f>
        <v>0</v>
      </c>
      <c r="E32" s="176">
        <f>'Company Payroll'!N225+'Company Payroll'!O225+'Company Payroll'!P225+'Company Payroll'!Q225+'Company Payroll'!J225+'Company Payroll'!L225</f>
        <v>0</v>
      </c>
      <c r="F32" s="176">
        <f>D32+E32</f>
        <v>0</v>
      </c>
      <c r="G32" s="176">
        <f>F32*$G$15</f>
        <v>0</v>
      </c>
      <c r="H32" s="176">
        <f>IF(F32&gt;0, H$15*F32,0)</f>
        <v>0</v>
      </c>
      <c r="I32" s="176">
        <f>F32*$I$15</f>
        <v>0</v>
      </c>
      <c r="J32" s="336"/>
      <c r="K32" s="89"/>
    </row>
    <row r="33" spans="1:11" ht="16.5" thickBot="1" x14ac:dyDescent="0.3">
      <c r="A33" s="109"/>
      <c r="B33" s="166"/>
      <c r="C33" s="178" t="s">
        <v>126</v>
      </c>
      <c r="D33" s="179">
        <f>SUM(D17:D32)</f>
        <v>0</v>
      </c>
      <c r="E33" s="179">
        <f>SUM(E17:E32)</f>
        <v>0</v>
      </c>
      <c r="F33" s="179">
        <f>SUM(F17:F32)</f>
        <v>0</v>
      </c>
      <c r="G33" s="179">
        <f>SUM(G17:G32)</f>
        <v>0</v>
      </c>
      <c r="H33" s="179">
        <f>SUM(H17:H32)</f>
        <v>0</v>
      </c>
      <c r="I33" s="179">
        <f>SUM(I20:I32)</f>
        <v>0</v>
      </c>
      <c r="J33" s="233"/>
      <c r="K33" s="89"/>
    </row>
    <row r="34" spans="1:11" ht="15.75" x14ac:dyDescent="0.25">
      <c r="A34" s="115" t="s">
        <v>145</v>
      </c>
      <c r="B34" s="166"/>
      <c r="C34" s="113"/>
      <c r="D34" s="166"/>
      <c r="E34" s="166"/>
      <c r="F34" s="249" t="s">
        <v>97</v>
      </c>
      <c r="G34" s="347"/>
      <c r="H34" s="351"/>
      <c r="I34" s="350"/>
      <c r="J34" s="127"/>
      <c r="K34" s="89"/>
    </row>
    <row r="35" spans="1:11" ht="15.75" x14ac:dyDescent="0.25">
      <c r="A35" s="115"/>
      <c r="B35" s="166"/>
      <c r="C35" s="113"/>
      <c r="D35" s="166"/>
      <c r="E35" s="166"/>
      <c r="F35" s="166"/>
      <c r="G35" s="170"/>
      <c r="H35" s="170"/>
      <c r="I35" s="170"/>
      <c r="J35" s="89"/>
      <c r="K35" s="89"/>
    </row>
    <row r="36" spans="1:11" ht="15.75" x14ac:dyDescent="0.25">
      <c r="A36" s="115"/>
      <c r="B36" s="165" t="s">
        <v>18</v>
      </c>
      <c r="C36" s="113"/>
      <c r="D36" s="166"/>
      <c r="E36" s="166" t="s">
        <v>145</v>
      </c>
      <c r="F36" s="166"/>
      <c r="G36" s="170"/>
      <c r="H36" s="170"/>
      <c r="I36" s="199"/>
      <c r="J36" s="89"/>
      <c r="K36" s="89"/>
    </row>
    <row r="37" spans="1:11" ht="15.75" x14ac:dyDescent="0.25">
      <c r="A37" s="89"/>
      <c r="B37" s="166"/>
      <c r="C37" s="113"/>
      <c r="D37" s="166"/>
      <c r="E37" s="166"/>
      <c r="F37" s="166"/>
      <c r="G37" s="170"/>
      <c r="H37" s="170"/>
      <c r="I37" s="170"/>
      <c r="J37" s="89"/>
      <c r="K37" s="89"/>
    </row>
    <row r="38" spans="1:11" ht="15.75" x14ac:dyDescent="0.25">
      <c r="A38" s="115"/>
      <c r="B38" s="211" t="s">
        <v>407</v>
      </c>
      <c r="C38" s="113"/>
      <c r="D38" s="166"/>
      <c r="E38" s="166"/>
      <c r="F38" s="166" t="s">
        <v>145</v>
      </c>
      <c r="G38" s="166"/>
      <c r="H38" s="166"/>
      <c r="I38" s="166"/>
      <c r="J38" s="89"/>
      <c r="K38" s="89"/>
    </row>
    <row r="39" spans="1:11" ht="15.75" x14ac:dyDescent="0.25">
      <c r="A39" s="115"/>
      <c r="B39" s="210" t="s">
        <v>162</v>
      </c>
      <c r="C39" s="193"/>
      <c r="D39" s="192"/>
      <c r="E39" s="192"/>
      <c r="F39" s="192"/>
      <c r="G39" s="192"/>
      <c r="H39" s="192"/>
      <c r="I39" s="192"/>
      <c r="J39" s="11"/>
      <c r="K39" s="11"/>
    </row>
    <row r="40" spans="1:11" ht="15.75" x14ac:dyDescent="0.25">
      <c r="A40" s="40"/>
      <c r="B40" s="210" t="s">
        <v>408</v>
      </c>
      <c r="C40" s="193"/>
      <c r="D40" s="192"/>
      <c r="E40" s="192"/>
      <c r="F40" s="192"/>
      <c r="G40" s="192"/>
      <c r="H40" s="192"/>
      <c r="I40" s="192"/>
      <c r="J40" s="11"/>
      <c r="K40" s="11"/>
    </row>
    <row r="41" spans="1:11" x14ac:dyDescent="0.2">
      <c r="A41" s="35"/>
      <c r="B41" s="11"/>
      <c r="C41" s="13"/>
      <c r="D41" s="11"/>
      <c r="E41" s="11"/>
      <c r="F41" s="11"/>
      <c r="G41" s="11"/>
      <c r="H41" s="11"/>
      <c r="I41" s="11"/>
      <c r="J41" s="11"/>
      <c r="K41" s="11"/>
    </row>
    <row r="42" spans="1:11" x14ac:dyDescent="0.2">
      <c r="F42" s="325">
        <f>'Company Payroll'!R226</f>
        <v>0</v>
      </c>
      <c r="G42" s="325">
        <f>'Company Payroll'!S226</f>
        <v>0</v>
      </c>
    </row>
  </sheetData>
  <mergeCells count="6">
    <mergeCell ref="E7:F7"/>
    <mergeCell ref="E9:F9"/>
    <mergeCell ref="A1:K1"/>
    <mergeCell ref="A2:K2"/>
    <mergeCell ref="A3:K3"/>
    <mergeCell ref="E6:F6"/>
  </mergeCells>
  <phoneticPr fontId="0" type="noConversion"/>
  <printOptions horizontalCentered="1"/>
  <pageMargins left="0.28999999999999998" right="0.25" top="0.75" bottom="0.28999999999999998" header="0.25" footer="0.25"/>
  <pageSetup scale="86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zoomScale="80" workbookViewId="0">
      <pane ySplit="14" topLeftCell="A15" activePane="bottomLeft" state="frozen"/>
      <selection activeCell="H16" sqref="H16"/>
      <selection pane="bottomLeft" activeCell="C16" sqref="C16"/>
    </sheetView>
  </sheetViews>
  <sheetFormatPr defaultColWidth="14.7109375" defaultRowHeight="12.75" x14ac:dyDescent="0.2"/>
  <cols>
    <col min="1" max="1" width="9.7109375" style="36" customWidth="1"/>
    <col min="2" max="2" width="22.42578125" style="7" customWidth="1"/>
    <col min="3" max="3" width="15.7109375" style="37" customWidth="1"/>
    <col min="4" max="4" width="16.7109375" style="7" customWidth="1"/>
    <col min="5" max="5" width="3.7109375" style="7" customWidth="1"/>
    <col min="6" max="6" width="18.42578125" style="7" customWidth="1"/>
    <col min="7" max="7" width="9.7109375" style="7" bestFit="1" customWidth="1"/>
    <col min="8" max="10" width="14.7109375" style="7" customWidth="1"/>
    <col min="11" max="11" width="4.140625" style="7" customWidth="1"/>
    <col min="12" max="16384" width="14.7109375" style="7"/>
  </cols>
  <sheetData>
    <row r="1" spans="1:12" ht="30" x14ac:dyDescent="0.4">
      <c r="A1" s="704" t="s">
        <v>163</v>
      </c>
      <c r="B1" s="705"/>
      <c r="C1" s="705"/>
      <c r="D1" s="705"/>
      <c r="E1" s="705"/>
      <c r="F1" s="705"/>
      <c r="G1" s="705"/>
      <c r="H1" s="705"/>
      <c r="I1" s="705"/>
      <c r="J1" s="705"/>
      <c r="K1" s="705"/>
    </row>
    <row r="2" spans="1:12" ht="23.25" x14ac:dyDescent="0.35">
      <c r="A2" s="706" t="s">
        <v>164</v>
      </c>
      <c r="B2" s="707"/>
      <c r="C2" s="707"/>
      <c r="D2" s="707"/>
      <c r="E2" s="707"/>
      <c r="F2" s="707"/>
      <c r="G2" s="707"/>
      <c r="H2" s="707"/>
      <c r="I2" s="707"/>
      <c r="J2" s="707"/>
      <c r="K2" s="707"/>
    </row>
    <row r="3" spans="1:12" ht="18" x14ac:dyDescent="0.25">
      <c r="A3" s="109" t="s">
        <v>145</v>
      </c>
      <c r="B3" s="159"/>
      <c r="C3" s="159"/>
      <c r="D3" s="730" t="s">
        <v>51</v>
      </c>
      <c r="E3" s="725"/>
      <c r="F3" s="725"/>
      <c r="G3" s="725"/>
      <c r="H3" s="159"/>
      <c r="I3" s="159"/>
      <c r="J3" s="159"/>
      <c r="K3" s="159"/>
    </row>
    <row r="4" spans="1:12" x14ac:dyDescent="0.2">
      <c r="A4" s="109"/>
      <c r="B4" s="89"/>
      <c r="C4" s="90"/>
      <c r="D4" s="89"/>
      <c r="E4" s="89"/>
      <c r="F4" s="89"/>
      <c r="G4" s="89"/>
      <c r="H4" s="111"/>
      <c r="I4" s="112"/>
      <c r="J4" s="89"/>
      <c r="K4" s="89"/>
    </row>
    <row r="5" spans="1:12" ht="15.75" x14ac:dyDescent="0.25">
      <c r="A5" s="35"/>
      <c r="B5" s="165" t="str">
        <f>'Company Payroll'!C1</f>
        <v>SHOW NAME</v>
      </c>
      <c r="C5" s="113"/>
      <c r="D5" s="166"/>
      <c r="E5" s="708" t="s">
        <v>30</v>
      </c>
      <c r="F5" s="709"/>
      <c r="G5" s="166"/>
      <c r="H5" s="167"/>
      <c r="I5" s="168"/>
      <c r="J5" s="89"/>
      <c r="K5" s="89"/>
    </row>
    <row r="6" spans="1:12" ht="18" x14ac:dyDescent="0.25">
      <c r="A6" s="35"/>
      <c r="B6" s="165" t="str">
        <f>'Company Payroll'!C2</f>
        <v>c/o DTE Management</v>
      </c>
      <c r="C6" s="113"/>
      <c r="D6" s="166"/>
      <c r="E6" s="723" t="str">
        <f>'Company Payroll'!A3</f>
        <v>MM/DD/YYYY</v>
      </c>
      <c r="F6" s="724"/>
      <c r="G6" s="166"/>
      <c r="H6" s="167"/>
      <c r="I6" s="168"/>
      <c r="J6" s="89"/>
      <c r="K6" s="89"/>
    </row>
    <row r="7" spans="1:12" ht="15.75" x14ac:dyDescent="0.25">
      <c r="A7" s="35"/>
      <c r="B7" s="165" t="str">
        <f>'Company Payroll'!C3</f>
        <v>1501 Broadway, Suite 1304</v>
      </c>
      <c r="C7" s="113"/>
      <c r="D7" s="166"/>
      <c r="E7" s="166"/>
      <c r="F7" s="166"/>
      <c r="G7" s="166"/>
      <c r="H7" s="167" t="s">
        <v>48</v>
      </c>
      <c r="I7" s="168" t="str">
        <f>'Payment Summary'!I6</f>
        <v>XX-XXXXXXX</v>
      </c>
      <c r="J7" s="89"/>
      <c r="K7" s="89"/>
    </row>
    <row r="8" spans="1:12" ht="15.75" x14ac:dyDescent="0.25">
      <c r="A8" s="35"/>
      <c r="B8" s="165" t="str">
        <f>'Company Payroll'!C4</f>
        <v>New York, NY 10036</v>
      </c>
      <c r="C8" s="113"/>
      <c r="D8" s="166"/>
      <c r="E8" s="708"/>
      <c r="F8" s="701"/>
      <c r="G8" s="166"/>
      <c r="H8" s="167"/>
      <c r="I8" s="169"/>
      <c r="J8" s="89"/>
      <c r="K8" s="89"/>
    </row>
    <row r="9" spans="1:12" ht="15.75" x14ac:dyDescent="0.25">
      <c r="A9" s="109" t="s">
        <v>145</v>
      </c>
      <c r="B9" s="166"/>
      <c r="C9" s="113"/>
      <c r="D9" s="166"/>
      <c r="E9" s="166"/>
      <c r="F9" s="166"/>
      <c r="G9" s="166"/>
      <c r="H9" s="167"/>
      <c r="I9" s="169"/>
      <c r="J9" s="89"/>
      <c r="K9" s="89"/>
    </row>
    <row r="10" spans="1:12" ht="15.75" x14ac:dyDescent="0.25">
      <c r="A10" s="109"/>
      <c r="B10" s="166"/>
      <c r="C10" s="113"/>
      <c r="D10" s="166"/>
      <c r="E10" s="166"/>
      <c r="F10" s="166"/>
      <c r="G10" s="166"/>
      <c r="H10" s="167"/>
      <c r="I10" s="169"/>
      <c r="J10" s="89"/>
      <c r="K10" s="89"/>
    </row>
    <row r="11" spans="1:12" ht="15.75" x14ac:dyDescent="0.25">
      <c r="A11" s="109"/>
      <c r="B11" s="166"/>
      <c r="C11" s="113"/>
      <c r="D11" s="166"/>
      <c r="E11" s="166"/>
      <c r="F11" s="166"/>
      <c r="G11" s="166"/>
      <c r="H11" s="167"/>
      <c r="I11" s="169"/>
      <c r="J11" s="89"/>
      <c r="K11" s="89"/>
    </row>
    <row r="12" spans="1:12" ht="15.75" x14ac:dyDescent="0.25">
      <c r="A12" s="109"/>
      <c r="B12" s="166"/>
      <c r="C12" s="113"/>
      <c r="D12" s="166"/>
      <c r="E12" s="166"/>
      <c r="F12" s="166"/>
      <c r="G12" s="166"/>
      <c r="H12" s="166"/>
      <c r="I12" s="170" t="s">
        <v>145</v>
      </c>
      <c r="J12" s="54"/>
      <c r="K12" s="89"/>
    </row>
    <row r="13" spans="1:12" ht="15.75" x14ac:dyDescent="0.25">
      <c r="A13" s="163"/>
      <c r="B13" s="170"/>
      <c r="C13" s="170" t="s">
        <v>9</v>
      </c>
      <c r="D13" s="170" t="s">
        <v>55</v>
      </c>
      <c r="E13" s="170"/>
      <c r="F13" s="170" t="s">
        <v>142</v>
      </c>
      <c r="G13" s="170" t="s">
        <v>129</v>
      </c>
      <c r="H13" s="170" t="s">
        <v>0</v>
      </c>
      <c r="I13" s="170" t="s">
        <v>121</v>
      </c>
      <c r="J13" s="54"/>
      <c r="K13" s="89"/>
    </row>
    <row r="14" spans="1:12" s="39" customFormat="1" ht="15.75" x14ac:dyDescent="0.25">
      <c r="A14" s="162"/>
      <c r="B14" s="171" t="s">
        <v>145</v>
      </c>
      <c r="C14" s="171" t="s">
        <v>10</v>
      </c>
      <c r="D14" s="171" t="s">
        <v>56</v>
      </c>
      <c r="E14" s="171"/>
      <c r="F14" s="171" t="s">
        <v>124</v>
      </c>
      <c r="G14" s="172">
        <v>2.5000000000000001E-2</v>
      </c>
      <c r="H14" s="173">
        <v>125</v>
      </c>
      <c r="I14" s="173">
        <v>200</v>
      </c>
      <c r="J14" s="164" t="s">
        <v>147</v>
      </c>
      <c r="K14" s="114"/>
    </row>
    <row r="15" spans="1:12" s="39" customFormat="1" ht="15.75" x14ac:dyDescent="0.25">
      <c r="A15" s="161"/>
      <c r="B15" s="174" t="s">
        <v>6</v>
      </c>
      <c r="C15" s="171"/>
      <c r="D15" s="171"/>
      <c r="E15" s="171"/>
      <c r="F15" s="171"/>
      <c r="G15" s="171"/>
      <c r="H15" s="171"/>
      <c r="I15" s="171"/>
      <c r="J15" s="55"/>
      <c r="K15" s="114"/>
    </row>
    <row r="16" spans="1:12" ht="15.75" x14ac:dyDescent="0.25">
      <c r="A16" s="160"/>
      <c r="B16" s="176"/>
      <c r="C16" s="293"/>
      <c r="D16" s="176"/>
      <c r="E16" s="290"/>
      <c r="F16" s="218">
        <f>D16+E16</f>
        <v>0</v>
      </c>
      <c r="G16" s="176">
        <f>F16*$G$14</f>
        <v>0</v>
      </c>
      <c r="H16" s="176">
        <f>IF(F16&gt;0, H$14*1, H$14*0)</f>
        <v>0</v>
      </c>
      <c r="I16" s="176">
        <f>IF(G16&gt;0, I$14*1, I$14*0)</f>
        <v>0</v>
      </c>
      <c r="J16" s="221" t="s">
        <v>145</v>
      </c>
      <c r="K16" s="89"/>
      <c r="L16" s="684"/>
    </row>
    <row r="17" spans="1:11" ht="15.75" x14ac:dyDescent="0.25">
      <c r="A17" s="160"/>
      <c r="B17" s="93"/>
      <c r="C17" s="275"/>
      <c r="D17" s="88"/>
      <c r="E17" s="88"/>
      <c r="F17" s="88"/>
      <c r="G17" s="88"/>
      <c r="H17" s="88"/>
      <c r="I17" s="88"/>
      <c r="J17" s="221"/>
      <c r="K17" s="89"/>
    </row>
    <row r="18" spans="1:11" ht="15.75" x14ac:dyDescent="0.25">
      <c r="A18" s="160"/>
      <c r="B18" s="177" t="s">
        <v>1</v>
      </c>
      <c r="C18" s="276"/>
      <c r="D18" s="166"/>
      <c r="E18" s="93"/>
      <c r="F18" s="166"/>
      <c r="G18" s="166"/>
      <c r="H18" s="166"/>
      <c r="I18" s="166"/>
      <c r="J18" s="232"/>
      <c r="K18" s="89"/>
    </row>
    <row r="19" spans="1:11" ht="15.75" x14ac:dyDescent="0.25">
      <c r="A19" s="160"/>
      <c r="B19" s="191"/>
      <c r="C19" s="293"/>
      <c r="D19" s="176"/>
      <c r="E19" s="290"/>
      <c r="F19" s="218">
        <f>D19+E19</f>
        <v>0</v>
      </c>
      <c r="G19" s="176">
        <f>F19*$G$14</f>
        <v>0</v>
      </c>
      <c r="H19" s="176">
        <f>IF(F19&gt;0, H$14*1, H$14*0)</f>
        <v>0</v>
      </c>
      <c r="I19" s="176">
        <f>IF(G19&gt;0, I$14*1, I$14*0)</f>
        <v>0</v>
      </c>
      <c r="J19" s="221"/>
      <c r="K19" s="89"/>
    </row>
    <row r="20" spans="1:11" ht="15.75" x14ac:dyDescent="0.25">
      <c r="A20" s="109"/>
      <c r="B20" s="166"/>
      <c r="C20" s="113"/>
      <c r="D20" s="166"/>
      <c r="E20" s="166"/>
      <c r="F20" s="166"/>
      <c r="G20" s="170"/>
      <c r="H20" s="170"/>
      <c r="I20" s="170"/>
      <c r="J20" s="233"/>
      <c r="K20" s="89"/>
    </row>
    <row r="21" spans="1:11" ht="16.5" thickBot="1" x14ac:dyDescent="0.3">
      <c r="A21" s="109"/>
      <c r="B21" s="166"/>
      <c r="C21" s="166"/>
      <c r="D21" s="166"/>
      <c r="E21" s="292"/>
      <c r="F21" s="166"/>
      <c r="G21" s="170"/>
      <c r="H21" s="170"/>
      <c r="I21" s="170"/>
      <c r="J21" s="89"/>
      <c r="K21" s="89"/>
    </row>
    <row r="22" spans="1:11" ht="16.5" thickBot="1" x14ac:dyDescent="0.3">
      <c r="A22" s="115" t="s">
        <v>145</v>
      </c>
      <c r="B22" s="166"/>
      <c r="C22" s="113"/>
      <c r="D22" s="166"/>
      <c r="E22" s="166"/>
      <c r="F22" s="292"/>
      <c r="G22" s="291">
        <f>SUM(G16:G19)</f>
        <v>0</v>
      </c>
      <c r="H22" s="179">
        <f>SUM(H16:H19)</f>
        <v>0</v>
      </c>
      <c r="I22" s="180">
        <f>SUM(I16:I19)</f>
        <v>0</v>
      </c>
      <c r="J22" s="89"/>
      <c r="K22" s="89"/>
    </row>
    <row r="23" spans="1:11" ht="15.75" x14ac:dyDescent="0.25">
      <c r="A23" s="115"/>
      <c r="B23" s="166"/>
      <c r="C23" s="113"/>
      <c r="D23" s="166"/>
      <c r="E23" s="166"/>
      <c r="F23" s="170" t="s">
        <v>97</v>
      </c>
      <c r="G23" s="690"/>
      <c r="H23" s="690"/>
      <c r="I23" s="690"/>
      <c r="J23" s="691"/>
      <c r="K23" s="89"/>
    </row>
    <row r="24" spans="1:11" ht="15.75" x14ac:dyDescent="0.25">
      <c r="A24" s="115"/>
      <c r="B24" s="165" t="s">
        <v>18</v>
      </c>
      <c r="C24" s="113"/>
      <c r="D24" s="166"/>
      <c r="E24" s="166" t="s">
        <v>145</v>
      </c>
      <c r="F24" s="166"/>
      <c r="G24" s="170"/>
      <c r="H24" s="170"/>
      <c r="I24" s="199"/>
      <c r="J24" s="89"/>
      <c r="K24" s="89"/>
    </row>
    <row r="25" spans="1:11" ht="15.75" x14ac:dyDescent="0.25">
      <c r="A25" s="89"/>
      <c r="B25" s="166"/>
      <c r="C25" s="113"/>
      <c r="D25" s="166"/>
      <c r="E25" s="166"/>
      <c r="F25" s="166"/>
      <c r="G25" s="170"/>
      <c r="H25" s="170"/>
      <c r="I25" s="170"/>
      <c r="J25" s="89"/>
      <c r="K25" s="89"/>
    </row>
    <row r="26" spans="1:11" ht="15.75" x14ac:dyDescent="0.25">
      <c r="A26" s="115"/>
      <c r="B26" s="211" t="s">
        <v>407</v>
      </c>
      <c r="C26" s="113"/>
      <c r="D26" s="166"/>
      <c r="E26" s="166"/>
      <c r="F26" s="166"/>
      <c r="G26" s="166"/>
      <c r="H26" s="166"/>
      <c r="I26" s="166"/>
      <c r="J26" s="89"/>
      <c r="K26" s="89"/>
    </row>
    <row r="27" spans="1:11" ht="15.75" x14ac:dyDescent="0.25">
      <c r="A27" s="115"/>
      <c r="B27" s="210" t="s">
        <v>162</v>
      </c>
      <c r="C27" s="193"/>
      <c r="D27" s="192"/>
      <c r="E27" s="192"/>
      <c r="F27" s="192"/>
      <c r="G27" s="192"/>
      <c r="H27" s="192"/>
      <c r="I27" s="192"/>
      <c r="J27" s="11"/>
      <c r="K27" s="11"/>
    </row>
    <row r="28" spans="1:11" ht="15.75" x14ac:dyDescent="0.25">
      <c r="A28" s="40"/>
      <c r="B28" s="210" t="s">
        <v>408</v>
      </c>
      <c r="C28" s="193"/>
      <c r="D28" s="192"/>
      <c r="E28" s="192"/>
      <c r="F28" s="192"/>
      <c r="G28" s="192"/>
      <c r="H28" s="192"/>
      <c r="I28" s="192"/>
      <c r="J28" s="11"/>
      <c r="K28" s="11"/>
    </row>
    <row r="29" spans="1:11" x14ac:dyDescent="0.2">
      <c r="A29" s="35"/>
      <c r="B29" s="11"/>
      <c r="C29" s="13"/>
      <c r="D29" s="11"/>
      <c r="E29" s="11"/>
      <c r="F29" s="11"/>
      <c r="G29" s="11"/>
      <c r="H29" s="11"/>
      <c r="I29" s="11"/>
      <c r="J29" s="11"/>
      <c r="K29" s="11"/>
    </row>
  </sheetData>
  <mergeCells count="6">
    <mergeCell ref="E6:F6"/>
    <mergeCell ref="E8:F8"/>
    <mergeCell ref="A1:K1"/>
    <mergeCell ref="D3:G3"/>
    <mergeCell ref="A2:K2"/>
    <mergeCell ref="E5:F5"/>
  </mergeCells>
  <phoneticPr fontId="0" type="noConversion"/>
  <printOptions horizontalCentered="1"/>
  <pageMargins left="0.28999999999999998" right="0.25" top="0.75" bottom="0.28999999999999998" header="0.25" footer="0.25"/>
  <pageSetup scale="94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showGridLines="0" zoomScale="70" zoomScaleNormal="70" zoomScalePageLayoutView="70" workbookViewId="0">
      <selection activeCell="H38" sqref="H38"/>
    </sheetView>
  </sheetViews>
  <sheetFormatPr defaultColWidth="11.42578125" defaultRowHeight="12.75" x14ac:dyDescent="0.2"/>
  <cols>
    <col min="1" max="1" width="11.42578125" style="671" customWidth="1"/>
    <col min="2" max="2" width="16" style="671" customWidth="1"/>
    <col min="3" max="3" width="1.28515625" style="671" customWidth="1"/>
    <col min="4" max="4" width="17.28515625" style="671" customWidth="1"/>
    <col min="5" max="5" width="1.28515625" style="671" customWidth="1"/>
    <col min="6" max="6" width="15.7109375" style="671" customWidth="1"/>
    <col min="7" max="7" width="1.28515625" style="671" customWidth="1"/>
    <col min="8" max="8" width="22.42578125" style="671" customWidth="1"/>
    <col min="9" max="9" width="14.140625" style="671" customWidth="1"/>
    <col min="10" max="10" width="14.42578125" style="671" bestFit="1" customWidth="1"/>
    <col min="11" max="11" width="14.42578125" style="671" customWidth="1"/>
    <col min="12" max="12" width="14.42578125" style="671" bestFit="1" customWidth="1"/>
    <col min="13" max="13" width="14.42578125" style="671" customWidth="1"/>
    <col min="14" max="14" width="13" style="671" bestFit="1" customWidth="1"/>
    <col min="15" max="15" width="24.140625" style="671" customWidth="1"/>
    <col min="16" max="16384" width="11.42578125" style="671"/>
  </cols>
  <sheetData>
    <row r="1" spans="1:17" ht="30" x14ac:dyDescent="0.4">
      <c r="A1" s="704" t="s">
        <v>20</v>
      </c>
      <c r="B1" s="704"/>
      <c r="C1" s="704"/>
      <c r="D1" s="704"/>
      <c r="E1" s="704"/>
      <c r="F1" s="704"/>
      <c r="G1" s="704"/>
      <c r="H1" s="704"/>
      <c r="I1" s="704"/>
      <c r="J1" s="704"/>
      <c r="K1" s="704"/>
      <c r="L1" s="704"/>
      <c r="M1" s="704"/>
      <c r="N1" s="704"/>
      <c r="O1" s="704"/>
      <c r="P1" s="1"/>
      <c r="Q1" s="1"/>
    </row>
    <row r="2" spans="1:17" ht="23.25" x14ac:dyDescent="0.35">
      <c r="A2" s="706" t="s">
        <v>87</v>
      </c>
      <c r="B2" s="706"/>
      <c r="C2" s="706"/>
      <c r="D2" s="706"/>
      <c r="E2" s="706"/>
      <c r="F2" s="706"/>
      <c r="G2" s="706"/>
      <c r="H2" s="706"/>
      <c r="I2" s="706"/>
      <c r="J2" s="706"/>
      <c r="K2" s="706"/>
      <c r="L2" s="706"/>
      <c r="M2" s="706"/>
      <c r="N2" s="706"/>
      <c r="O2" s="706"/>
      <c r="P2" s="1"/>
      <c r="Q2" s="1"/>
    </row>
    <row r="3" spans="1:17" ht="18" x14ac:dyDescent="0.25">
      <c r="A3" s="744" t="s">
        <v>110</v>
      </c>
      <c r="B3" s="744"/>
      <c r="C3" s="744"/>
      <c r="D3" s="744"/>
      <c r="E3" s="744"/>
      <c r="F3" s="744"/>
      <c r="G3" s="744"/>
      <c r="H3" s="744"/>
      <c r="I3" s="744"/>
      <c r="J3" s="744"/>
      <c r="K3" s="744"/>
      <c r="L3" s="744"/>
      <c r="M3" s="744"/>
      <c r="N3" s="744"/>
      <c r="O3" s="744"/>
      <c r="P3" s="1"/>
      <c r="Q3" s="1"/>
    </row>
    <row r="4" spans="1:17" x14ac:dyDescent="0.2">
      <c r="A4" s="109"/>
      <c r="B4" s="89"/>
      <c r="C4" s="90"/>
      <c r="D4" s="89"/>
      <c r="E4" s="89"/>
      <c r="F4" s="89"/>
      <c r="G4" s="89"/>
      <c r="H4" s="111"/>
      <c r="I4" s="111"/>
      <c r="J4" s="243"/>
      <c r="K4" s="243"/>
      <c r="L4" s="243"/>
      <c r="M4" s="243"/>
      <c r="N4" s="243"/>
      <c r="O4" s="243"/>
      <c r="P4" s="1"/>
      <c r="Q4" s="1"/>
    </row>
    <row r="5" spans="1:17" ht="18" x14ac:dyDescent="0.25">
      <c r="A5" s="35"/>
      <c r="B5" s="743" t="str">
        <f>'Company Payroll'!C1</f>
        <v>SHOW NAME</v>
      </c>
      <c r="C5" s="743"/>
      <c r="D5" s="743"/>
      <c r="E5" s="113"/>
      <c r="F5" s="167"/>
      <c r="G5" s="89"/>
      <c r="H5" s="308" t="s">
        <v>111</v>
      </c>
      <c r="I5" s="308"/>
      <c r="J5" s="167"/>
      <c r="K5" s="385"/>
      <c r="L5" s="167"/>
      <c r="M5" s="385"/>
      <c r="N5" s="243"/>
      <c r="O5" s="243"/>
      <c r="P5" s="1"/>
      <c r="Q5" s="1"/>
    </row>
    <row r="6" spans="1:17" ht="18" x14ac:dyDescent="0.25">
      <c r="A6" s="35"/>
      <c r="B6" s="743" t="str">
        <f>'Company Payroll'!C2</f>
        <v>c/o DTE Management</v>
      </c>
      <c r="C6" s="743"/>
      <c r="D6" s="743"/>
      <c r="E6" s="307"/>
      <c r="F6" s="309"/>
      <c r="G6" s="89"/>
      <c r="H6" s="310" t="str">
        <f>'Company Payroll'!A3</f>
        <v>MM/DD/YYYY</v>
      </c>
      <c r="I6" s="310"/>
      <c r="J6" s="205"/>
      <c r="K6" s="205"/>
      <c r="L6" s="205"/>
      <c r="M6" s="205"/>
      <c r="N6" s="243"/>
      <c r="O6" s="243"/>
      <c r="P6" s="1"/>
      <c r="Q6" s="1"/>
    </row>
    <row r="7" spans="1:17" ht="15.75" x14ac:dyDescent="0.25">
      <c r="A7" s="35"/>
      <c r="B7" s="743" t="str">
        <f>'Company Payroll'!C3</f>
        <v>1501 Broadway, Suite 1304</v>
      </c>
      <c r="C7" s="743"/>
      <c r="D7" s="743"/>
      <c r="E7" s="166"/>
      <c r="F7" s="166"/>
      <c r="G7" s="166"/>
      <c r="H7" s="167"/>
      <c r="I7" s="167"/>
      <c r="J7" s="243"/>
      <c r="K7" s="243"/>
      <c r="L7" s="243"/>
      <c r="M7" s="243"/>
      <c r="N7" s="243"/>
      <c r="O7" s="243"/>
      <c r="P7" s="1"/>
      <c r="Q7" s="1"/>
    </row>
    <row r="8" spans="1:17" ht="15.75" x14ac:dyDescent="0.25">
      <c r="A8" s="35"/>
      <c r="B8" s="743" t="str">
        <f>'Company Payroll'!C4</f>
        <v>New York, NY 10036</v>
      </c>
      <c r="C8" s="743"/>
      <c r="D8" s="743"/>
      <c r="E8" s="708"/>
      <c r="F8" s="708"/>
      <c r="G8" s="166"/>
      <c r="H8" s="167"/>
      <c r="I8" s="167"/>
      <c r="J8" s="311"/>
      <c r="K8" s="311"/>
      <c r="L8" s="311"/>
      <c r="M8" s="311"/>
      <c r="N8" s="243"/>
      <c r="O8" s="243"/>
      <c r="P8" s="1"/>
      <c r="Q8" s="1"/>
    </row>
    <row r="9" spans="1:17" ht="15.75" x14ac:dyDescent="0.25">
      <c r="A9" s="109" t="s">
        <v>145</v>
      </c>
      <c r="B9" s="166"/>
      <c r="C9" s="113"/>
      <c r="D9" s="166"/>
      <c r="E9" s="167"/>
      <c r="F9" s="89"/>
      <c r="G9" s="167" t="s">
        <v>48</v>
      </c>
      <c r="H9" s="168" t="str">
        <f>'Payment Summary'!I6</f>
        <v>XX-XXXXXXX</v>
      </c>
      <c r="I9" s="168"/>
      <c r="J9" s="89"/>
      <c r="K9" s="444"/>
      <c r="L9" s="89"/>
      <c r="M9" s="444"/>
      <c r="N9" s="243"/>
      <c r="O9" s="243"/>
      <c r="P9" s="1"/>
      <c r="Q9" s="1"/>
    </row>
    <row r="10" spans="1:17" ht="15.75" x14ac:dyDescent="0.25">
      <c r="A10" s="109"/>
      <c r="B10" s="167"/>
      <c r="C10" s="169"/>
      <c r="D10" s="166"/>
      <c r="E10" s="166"/>
      <c r="F10" s="166"/>
      <c r="G10" s="166"/>
      <c r="H10" s="167"/>
      <c r="I10" s="167"/>
      <c r="J10" s="89"/>
      <c r="K10" s="444"/>
      <c r="L10" s="89"/>
      <c r="M10" s="444"/>
      <c r="N10" s="243"/>
      <c r="O10" s="243"/>
      <c r="P10" s="1"/>
      <c r="Q10" s="1"/>
    </row>
    <row r="11" spans="1:17" ht="15.75" x14ac:dyDescent="0.25">
      <c r="A11" s="109"/>
      <c r="B11" s="166"/>
      <c r="C11" s="113"/>
      <c r="D11" s="166"/>
      <c r="E11" s="166"/>
      <c r="F11" s="166"/>
      <c r="G11" s="166"/>
      <c r="H11" s="167"/>
      <c r="I11" s="167"/>
      <c r="J11" s="89"/>
      <c r="K11" s="444"/>
      <c r="L11" s="89"/>
      <c r="M11" s="444"/>
      <c r="N11" s="243"/>
      <c r="O11" s="243"/>
      <c r="P11" s="1"/>
      <c r="Q11" s="1"/>
    </row>
    <row r="12" spans="1:17" ht="15.75" x14ac:dyDescent="0.25">
      <c r="A12" s="109"/>
      <c r="B12" s="166"/>
      <c r="C12" s="113"/>
      <c r="D12" s="166"/>
      <c r="E12" s="166"/>
      <c r="F12" s="166"/>
      <c r="G12" s="166"/>
      <c r="H12" s="166"/>
      <c r="I12" s="166"/>
      <c r="J12" s="312"/>
      <c r="K12" s="312"/>
      <c r="L12" s="312"/>
      <c r="M12" s="312"/>
      <c r="N12" s="243"/>
      <c r="O12" s="243"/>
      <c r="P12" s="1"/>
      <c r="Q12" s="1"/>
    </row>
    <row r="13" spans="1:17" ht="15.75" x14ac:dyDescent="0.25">
      <c r="A13" s="313"/>
      <c r="B13" s="170"/>
      <c r="C13" s="170"/>
      <c r="D13" s="170"/>
      <c r="E13" s="170"/>
      <c r="F13" s="170" t="s">
        <v>112</v>
      </c>
      <c r="G13" s="170"/>
      <c r="H13" s="170" t="s">
        <v>180</v>
      </c>
      <c r="I13" s="170" t="s">
        <v>129</v>
      </c>
      <c r="J13" s="170" t="s">
        <v>0</v>
      </c>
      <c r="K13" s="170" t="s">
        <v>121</v>
      </c>
      <c r="L13" s="170" t="s">
        <v>0</v>
      </c>
      <c r="M13" s="170" t="s">
        <v>121</v>
      </c>
      <c r="N13" s="170" t="s">
        <v>122</v>
      </c>
      <c r="O13" s="170"/>
      <c r="P13" s="1"/>
      <c r="Q13" s="1"/>
    </row>
    <row r="14" spans="1:17" ht="15.75" x14ac:dyDescent="0.25">
      <c r="A14" s="314"/>
      <c r="B14" s="171" t="s">
        <v>145</v>
      </c>
      <c r="C14" s="171"/>
      <c r="D14" s="171"/>
      <c r="E14" s="171"/>
      <c r="F14" s="171" t="s">
        <v>56</v>
      </c>
      <c r="G14" s="171"/>
      <c r="H14" s="171" t="s">
        <v>181</v>
      </c>
      <c r="I14" s="315">
        <v>0.02</v>
      </c>
      <c r="J14" s="545">
        <v>7.2499999999999995E-2</v>
      </c>
      <c r="K14" s="545">
        <v>0.13750000000000001</v>
      </c>
      <c r="L14" s="545">
        <v>7.2499999999999995E-2</v>
      </c>
      <c r="M14" s="545">
        <v>0.13750000000000001</v>
      </c>
      <c r="N14" s="545">
        <v>3.5000000000000003E-2</v>
      </c>
      <c r="O14" s="316" t="s">
        <v>147</v>
      </c>
      <c r="P14" s="1"/>
      <c r="Q14" s="1"/>
    </row>
    <row r="15" spans="1:17" ht="31.5" x14ac:dyDescent="0.25">
      <c r="A15" s="317"/>
      <c r="B15" s="318" t="s">
        <v>113</v>
      </c>
      <c r="C15" s="171"/>
      <c r="D15" s="335" t="s">
        <v>160</v>
      </c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66"/>
      <c r="P15" s="1"/>
      <c r="Q15" s="1"/>
    </row>
    <row r="16" spans="1:17" ht="15.75" x14ac:dyDescent="0.25">
      <c r="A16" s="109"/>
      <c r="B16" s="324"/>
      <c r="C16" s="319"/>
      <c r="D16" s="218"/>
      <c r="E16" s="290"/>
      <c r="F16" s="218"/>
      <c r="G16" s="290"/>
      <c r="H16" s="218"/>
      <c r="I16" s="176">
        <f>F16*I$14</f>
        <v>0</v>
      </c>
      <c r="J16" s="176">
        <f>H16*J$14</f>
        <v>0</v>
      </c>
      <c r="K16" s="176">
        <f>H16*K$14</f>
        <v>0</v>
      </c>
      <c r="L16" s="176"/>
      <c r="M16" s="176"/>
      <c r="N16" s="176">
        <f>H16*N$14</f>
        <v>0</v>
      </c>
      <c r="O16" s="192"/>
      <c r="P16" s="1"/>
      <c r="Q16" s="1"/>
    </row>
    <row r="17" spans="1:18" ht="15.75" x14ac:dyDescent="0.25">
      <c r="A17" s="109"/>
      <c r="B17" s="166"/>
      <c r="C17" s="276"/>
      <c r="D17" s="320"/>
      <c r="E17" s="320"/>
      <c r="F17" s="320"/>
      <c r="G17" s="320"/>
      <c r="H17" s="320"/>
      <c r="I17" s="320"/>
      <c r="J17" s="320"/>
      <c r="K17" s="320"/>
      <c r="L17" s="320"/>
      <c r="M17" s="320"/>
      <c r="N17" s="320"/>
      <c r="O17" s="243" t="s">
        <v>21</v>
      </c>
      <c r="P17" s="1"/>
      <c r="Q17" s="1"/>
    </row>
    <row r="18" spans="1:18" ht="15.75" x14ac:dyDescent="0.25">
      <c r="A18" s="109"/>
      <c r="B18" s="321" t="s">
        <v>114</v>
      </c>
      <c r="C18" s="276"/>
      <c r="D18" s="166"/>
      <c r="E18" s="166"/>
      <c r="F18" s="166"/>
      <c r="G18" s="166"/>
      <c r="H18" s="166"/>
      <c r="I18" s="166"/>
      <c r="J18" s="166"/>
      <c r="K18" s="384"/>
      <c r="L18" s="166"/>
      <c r="M18" s="384"/>
      <c r="N18" s="166"/>
      <c r="O18" s="243"/>
      <c r="P18" s="1"/>
      <c r="Q18" s="1"/>
    </row>
    <row r="19" spans="1:18" ht="15.75" x14ac:dyDescent="0.25">
      <c r="A19" s="109"/>
      <c r="B19" s="322"/>
      <c r="C19" s="319"/>
      <c r="D19" s="218"/>
      <c r="E19" s="290"/>
      <c r="F19" s="218"/>
      <c r="G19" s="290"/>
      <c r="H19" s="218"/>
      <c r="I19" s="176">
        <f>F19*I$14</f>
        <v>0</v>
      </c>
      <c r="J19" s="176">
        <f>H19*J$14</f>
        <v>0</v>
      </c>
      <c r="K19" s="176">
        <f>H19*K$14</f>
        <v>0</v>
      </c>
      <c r="L19" s="176"/>
      <c r="M19" s="176"/>
      <c r="N19" s="176">
        <f>H19*N$14</f>
        <v>0</v>
      </c>
      <c r="O19" s="205"/>
      <c r="P19" s="1"/>
      <c r="Q19" s="1"/>
    </row>
    <row r="20" spans="1:18" ht="15.75" x14ac:dyDescent="0.25">
      <c r="A20" s="109"/>
      <c r="B20" s="166"/>
      <c r="C20" s="276"/>
      <c r="D20" s="320"/>
      <c r="E20" s="320"/>
      <c r="F20" s="320"/>
      <c r="G20" s="320"/>
      <c r="H20" s="320"/>
      <c r="I20" s="320"/>
      <c r="J20" s="320"/>
      <c r="K20" s="320"/>
      <c r="L20" s="320"/>
      <c r="M20" s="320"/>
      <c r="N20" s="320"/>
      <c r="O20" s="243"/>
      <c r="P20" s="1"/>
      <c r="Q20" s="1"/>
    </row>
    <row r="21" spans="1:18" ht="15.75" x14ac:dyDescent="0.25">
      <c r="A21" s="109"/>
      <c r="B21" s="321" t="s">
        <v>115</v>
      </c>
      <c r="C21" s="276"/>
      <c r="D21" s="166"/>
      <c r="E21" s="166"/>
      <c r="F21" s="166"/>
      <c r="G21" s="166"/>
      <c r="H21" s="166"/>
      <c r="I21" s="166"/>
      <c r="J21" s="166"/>
      <c r="K21" s="384"/>
      <c r="L21" s="166"/>
      <c r="M21" s="384"/>
      <c r="N21" s="166"/>
      <c r="O21" s="243"/>
      <c r="P21" s="1"/>
      <c r="Q21" s="1"/>
    </row>
    <row r="22" spans="1:18" ht="15.75" x14ac:dyDescent="0.25">
      <c r="A22" s="109"/>
      <c r="B22" s="219"/>
      <c r="C22" s="319"/>
      <c r="D22" s="218"/>
      <c r="E22" s="290"/>
      <c r="F22" s="218"/>
      <c r="G22" s="290"/>
      <c r="H22" s="218"/>
      <c r="I22" s="176">
        <f>F22*I$14</f>
        <v>0</v>
      </c>
      <c r="J22" s="176">
        <f>H22*J$14</f>
        <v>0</v>
      </c>
      <c r="K22" s="176">
        <f>H22*K$14</f>
        <v>0</v>
      </c>
      <c r="L22" s="176"/>
      <c r="M22" s="176"/>
      <c r="N22" s="176">
        <f>H22*N$14</f>
        <v>0</v>
      </c>
      <c r="O22" s="205"/>
      <c r="P22" s="1"/>
      <c r="Q22" s="1"/>
      <c r="R22" s="671">
        <f>((3.37/3)*18)/18</f>
        <v>1.1233333333333333</v>
      </c>
    </row>
    <row r="23" spans="1:18" ht="15.75" x14ac:dyDescent="0.25">
      <c r="A23" s="109"/>
      <c r="B23" s="166"/>
      <c r="C23" s="276"/>
      <c r="D23" s="320"/>
      <c r="E23" s="320"/>
      <c r="F23" s="320"/>
      <c r="G23" s="320"/>
      <c r="H23" s="320"/>
      <c r="I23" s="320"/>
      <c r="J23" s="320"/>
      <c r="K23" s="320"/>
      <c r="L23" s="320"/>
      <c r="M23" s="320"/>
      <c r="N23" s="320"/>
      <c r="O23" s="243"/>
      <c r="P23" s="1"/>
      <c r="Q23" s="1"/>
      <c r="R23" s="671">
        <f>((1.69/3)*18)/18</f>
        <v>0.56333333333333335</v>
      </c>
    </row>
    <row r="24" spans="1:18" ht="15.75" x14ac:dyDescent="0.25">
      <c r="A24" s="109"/>
      <c r="B24" s="321" t="s">
        <v>312</v>
      </c>
      <c r="C24" s="276"/>
      <c r="D24" s="166"/>
      <c r="E24" s="166"/>
      <c r="F24" s="166"/>
      <c r="G24" s="166"/>
      <c r="H24" s="166"/>
      <c r="I24" s="166"/>
      <c r="J24" s="166"/>
      <c r="K24" s="384"/>
      <c r="L24" s="166"/>
      <c r="M24" s="384"/>
      <c r="N24" s="166"/>
      <c r="O24" s="243"/>
      <c r="P24" s="1"/>
      <c r="Q24" s="1"/>
    </row>
    <row r="25" spans="1:18" ht="15.75" x14ac:dyDescent="0.25">
      <c r="A25" s="109"/>
      <c r="B25" s="321" t="s">
        <v>313</v>
      </c>
      <c r="C25" s="276"/>
      <c r="D25" s="166"/>
      <c r="E25" s="166"/>
      <c r="F25" s="176"/>
      <c r="G25" s="166"/>
      <c r="H25" s="176"/>
      <c r="I25" s="176">
        <f>F25*I14</f>
        <v>0</v>
      </c>
      <c r="J25" s="166"/>
      <c r="K25" s="384"/>
      <c r="L25" s="166"/>
      <c r="M25" s="384"/>
      <c r="N25" s="166"/>
      <c r="O25" s="526"/>
      <c r="P25" s="1"/>
      <c r="Q25" s="1"/>
    </row>
    <row r="26" spans="1:18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 s="1"/>
      <c r="Q26" s="1"/>
    </row>
    <row r="27" spans="1:18" ht="15.75" x14ac:dyDescent="0.25">
      <c r="A27" s="109"/>
      <c r="B27" s="219"/>
      <c r="C27" s="525"/>
      <c r="D27" s="218"/>
      <c r="E27" s="290"/>
      <c r="F27" s="218"/>
      <c r="G27" s="290"/>
      <c r="H27" s="218"/>
      <c r="I27" s="176"/>
      <c r="J27" s="176"/>
      <c r="K27" s="176"/>
      <c r="L27" s="176">
        <f>H25*L14/3</f>
        <v>0</v>
      </c>
      <c r="M27" s="176">
        <f>H25*M14/3</f>
        <v>0</v>
      </c>
      <c r="N27" s="176"/>
      <c r="O27" s="205"/>
      <c r="P27" s="1"/>
      <c r="Q27" s="1"/>
    </row>
    <row r="28" spans="1:18" ht="15.75" x14ac:dyDescent="0.25">
      <c r="A28" s="109"/>
      <c r="B28" s="219"/>
      <c r="C28" s="319"/>
      <c r="D28" s="218"/>
      <c r="E28" s="290"/>
      <c r="F28" s="218"/>
      <c r="G28" s="290"/>
      <c r="H28" s="218"/>
      <c r="I28" s="176"/>
      <c r="J28" s="176"/>
      <c r="K28" s="176"/>
      <c r="L28" s="176">
        <f>(H25*L14)/3</f>
        <v>0</v>
      </c>
      <c r="M28" s="176">
        <f>(H25*M14)/3</f>
        <v>0</v>
      </c>
      <c r="N28" s="176"/>
      <c r="O28" s="205"/>
      <c r="P28" s="1"/>
      <c r="Q28" s="1"/>
    </row>
    <row r="29" spans="1:18" ht="15.75" x14ac:dyDescent="0.25">
      <c r="A29" s="109"/>
      <c r="B29" s="219"/>
      <c r="C29" s="319"/>
      <c r="D29" s="218"/>
      <c r="E29" s="290"/>
      <c r="F29" s="218"/>
      <c r="G29" s="290"/>
      <c r="H29" s="218"/>
      <c r="I29" s="176"/>
      <c r="J29" s="176"/>
      <c r="K29" s="176"/>
      <c r="L29" s="176">
        <f>(H25*L14)/3</f>
        <v>0</v>
      </c>
      <c r="M29" s="176">
        <f>(H25*M14)/3</f>
        <v>0</v>
      </c>
      <c r="N29" s="176"/>
      <c r="O29" s="205"/>
      <c r="P29" s="1"/>
      <c r="Q29" s="1"/>
    </row>
    <row r="30" spans="1:18" ht="15.75" x14ac:dyDescent="0.25">
      <c r="A30" s="109"/>
      <c r="B30" s="166"/>
      <c r="C30" s="113"/>
      <c r="D30" s="166"/>
      <c r="E30" s="166"/>
      <c r="F30" s="166"/>
      <c r="G30" s="89"/>
      <c r="H30" s="170"/>
      <c r="I30" s="170"/>
      <c r="J30" s="243"/>
      <c r="K30" s="243"/>
      <c r="L30" s="243"/>
      <c r="M30" s="243"/>
      <c r="N30" s="243"/>
      <c r="O30" s="243"/>
      <c r="P30" s="1"/>
      <c r="Q30" s="1"/>
    </row>
    <row r="31" spans="1:18" ht="16.5" thickBot="1" x14ac:dyDescent="0.3">
      <c r="A31" s="109"/>
      <c r="B31" s="166"/>
      <c r="C31" s="166"/>
      <c r="D31" s="166"/>
      <c r="E31" s="323"/>
      <c r="F31" s="166"/>
      <c r="G31" s="89"/>
      <c r="H31" s="170"/>
      <c r="I31" s="170"/>
      <c r="J31" s="243"/>
      <c r="K31" s="243"/>
      <c r="L31" s="243"/>
      <c r="M31" s="243"/>
      <c r="N31" s="243"/>
      <c r="O31" s="243"/>
      <c r="P31" s="1"/>
      <c r="Q31" s="1"/>
    </row>
    <row r="32" spans="1:18" ht="16.5" thickBot="1" x14ac:dyDescent="0.3">
      <c r="A32" s="115"/>
      <c r="B32" s="384"/>
      <c r="C32" s="668"/>
      <c r="D32" s="384"/>
      <c r="E32" s="384"/>
      <c r="F32" s="323"/>
      <c r="G32" s="444"/>
      <c r="H32" s="669"/>
      <c r="I32" s="670"/>
      <c r="J32" s="670"/>
      <c r="K32" s="670"/>
      <c r="L32" s="670"/>
      <c r="M32" s="670"/>
      <c r="N32" s="670"/>
      <c r="O32" s="243"/>
      <c r="P32" s="1"/>
      <c r="Q32" s="1"/>
    </row>
    <row r="33" spans="1:17" ht="16.5" thickBot="1" x14ac:dyDescent="0.3">
      <c r="A33" s="115"/>
      <c r="B33" s="384"/>
      <c r="C33" s="668"/>
      <c r="D33" s="384"/>
      <c r="E33" s="384"/>
      <c r="F33" s="323"/>
      <c r="G33" s="444"/>
      <c r="H33" s="669" t="s">
        <v>393</v>
      </c>
      <c r="I33" s="297">
        <f>SUM(I16,I19,I22,I25)</f>
        <v>0</v>
      </c>
      <c r="J33" s="297">
        <f>SUM(J16,J19,J22)</f>
        <v>0</v>
      </c>
      <c r="K33" s="297">
        <f>SUM(K16,K19,K22)</f>
        <v>0</v>
      </c>
      <c r="L33" s="297">
        <f>SUM(L27,L28,L29)</f>
        <v>0</v>
      </c>
      <c r="M33" s="297">
        <f>SUM(M27,M28,M29)</f>
        <v>0</v>
      </c>
      <c r="N33" s="297">
        <f>SUM(N16,N19,N22)</f>
        <v>0</v>
      </c>
      <c r="O33" s="243"/>
      <c r="P33" s="1"/>
      <c r="Q33" s="1"/>
    </row>
    <row r="34" spans="1:17" ht="15.75" x14ac:dyDescent="0.25">
      <c r="A34" s="115"/>
      <c r="B34" s="166"/>
      <c r="C34" s="113"/>
      <c r="D34" s="166"/>
      <c r="E34" s="166"/>
      <c r="F34" s="249"/>
      <c r="G34"/>
      <c r="H34" s="249" t="s">
        <v>97</v>
      </c>
      <c r="I34" s="692"/>
      <c r="J34" s="515"/>
      <c r="K34" s="515"/>
      <c r="L34" s="515"/>
      <c r="M34" s="515"/>
      <c r="N34" s="515"/>
      <c r="O34" s="170"/>
      <c r="P34" s="1"/>
      <c r="Q34" s="1"/>
    </row>
    <row r="35" spans="1:17" ht="15.75" x14ac:dyDescent="0.25">
      <c r="A35" s="115"/>
      <c r="B35" s="165" t="s">
        <v>18</v>
      </c>
      <c r="C35" s="113"/>
      <c r="D35" s="166"/>
      <c r="E35" s="166" t="s">
        <v>145</v>
      </c>
      <c r="F35" s="166"/>
      <c r="G35" s="170"/>
      <c r="H35" s="170"/>
      <c r="I35" s="690"/>
      <c r="J35" s="691"/>
      <c r="K35" s="691"/>
      <c r="L35" s="691"/>
      <c r="M35" s="691"/>
      <c r="N35" s="515"/>
      <c r="O35" s="243"/>
      <c r="P35" s="1"/>
      <c r="Q35" s="1"/>
    </row>
    <row r="36" spans="1:17" ht="15.75" x14ac:dyDescent="0.25">
      <c r="A36" s="89"/>
      <c r="B36" s="166"/>
      <c r="C36" s="113"/>
      <c r="D36" s="166"/>
      <c r="E36" s="166"/>
      <c r="F36" s="166"/>
      <c r="G36" s="170"/>
      <c r="H36" s="170"/>
      <c r="I36" s="170"/>
      <c r="J36" s="312"/>
      <c r="K36" s="312"/>
      <c r="L36" s="312"/>
      <c r="M36" s="312"/>
      <c r="N36" s="205"/>
      <c r="O36" s="205"/>
      <c r="P36" s="1"/>
      <c r="Q36" s="1"/>
    </row>
    <row r="37" spans="1:17" ht="15.75" x14ac:dyDescent="0.25">
      <c r="A37" s="115"/>
      <c r="B37" s="211" t="s">
        <v>407</v>
      </c>
      <c r="C37" s="326"/>
      <c r="D37" s="326"/>
      <c r="E37" s="326"/>
      <c r="F37" s="166"/>
      <c r="G37" s="166"/>
      <c r="H37" s="166"/>
      <c r="I37" s="166"/>
      <c r="J37" s="170"/>
      <c r="K37" s="170"/>
      <c r="L37" s="170"/>
      <c r="M37" s="170"/>
      <c r="N37" s="243"/>
      <c r="O37" s="243"/>
      <c r="P37" s="1"/>
      <c r="Q37" s="1"/>
    </row>
    <row r="38" spans="1:17" ht="15.75" x14ac:dyDescent="0.25">
      <c r="A38" s="115"/>
      <c r="B38" s="210" t="s">
        <v>162</v>
      </c>
      <c r="C38" s="326"/>
      <c r="D38" s="326"/>
      <c r="E38" s="326"/>
      <c r="F38" s="192"/>
      <c r="G38" s="192"/>
      <c r="H38" s="192"/>
      <c r="I38" s="192"/>
      <c r="J38" s="527"/>
      <c r="K38" s="527"/>
      <c r="L38" s="527"/>
      <c r="M38" s="527"/>
      <c r="N38" s="167"/>
      <c r="O38" s="167"/>
      <c r="P38" s="1"/>
      <c r="Q38" s="1"/>
    </row>
    <row r="39" spans="1:17" ht="15.75" x14ac:dyDescent="0.25">
      <c r="A39" s="40"/>
      <c r="B39" s="210" t="s">
        <v>408</v>
      </c>
      <c r="C39" s="326"/>
      <c r="D39" s="326"/>
      <c r="E39" s="326"/>
      <c r="F39" s="192"/>
      <c r="G39" s="192"/>
      <c r="H39" s="192"/>
      <c r="I39" s="192"/>
      <c r="J39" s="166"/>
      <c r="K39" s="384"/>
      <c r="L39" s="166"/>
      <c r="M39" s="384"/>
      <c r="N39" s="243"/>
      <c r="O39" s="243"/>
      <c r="P39" s="1"/>
      <c r="Q39" s="1"/>
    </row>
    <row r="40" spans="1:17" ht="15" x14ac:dyDescent="0.2">
      <c r="A40" s="35"/>
      <c r="B40" s="11"/>
      <c r="C40" s="13"/>
      <c r="D40" s="11"/>
      <c r="E40" s="11"/>
      <c r="F40" s="11"/>
      <c r="G40" s="11"/>
      <c r="H40" s="11"/>
      <c r="I40" s="11"/>
      <c r="J40" s="192" t="s">
        <v>145</v>
      </c>
      <c r="K40" s="192"/>
      <c r="L40" s="192"/>
      <c r="M40" s="192"/>
      <c r="N40" s="205"/>
      <c r="O40" s="205"/>
      <c r="P40" s="1"/>
      <c r="Q40" s="1"/>
    </row>
    <row r="42" spans="1:17" x14ac:dyDescent="0.2">
      <c r="H42" s="672">
        <v>42369</v>
      </c>
      <c r="I42" s="671" t="s">
        <v>390</v>
      </c>
      <c r="J42" s="671">
        <v>43.88</v>
      </c>
      <c r="K42" s="671">
        <v>87.75</v>
      </c>
      <c r="N42" s="671">
        <v>21.94</v>
      </c>
    </row>
    <row r="43" spans="1:17" x14ac:dyDescent="0.2">
      <c r="H43" s="672">
        <v>42370</v>
      </c>
      <c r="I43" s="671" t="s">
        <v>391</v>
      </c>
      <c r="J43" s="671">
        <v>47.25</v>
      </c>
      <c r="K43" s="671">
        <v>89.44</v>
      </c>
      <c r="N43" s="671">
        <v>25.31</v>
      </c>
    </row>
    <row r="44" spans="1:17" x14ac:dyDescent="0.2">
      <c r="I44" s="673" t="s">
        <v>392</v>
      </c>
      <c r="J44" s="671">
        <f>J43-J42</f>
        <v>3.3699999999999974</v>
      </c>
      <c r="K44" s="671">
        <f>K43-K42</f>
        <v>1.6899999999999977</v>
      </c>
      <c r="N44" s="671">
        <f>N43-N42</f>
        <v>3.3699999999999974</v>
      </c>
    </row>
  </sheetData>
  <mergeCells count="8">
    <mergeCell ref="E8:F8"/>
    <mergeCell ref="B5:D5"/>
    <mergeCell ref="A1:O1"/>
    <mergeCell ref="A2:O2"/>
    <mergeCell ref="A3:O3"/>
    <mergeCell ref="B6:D6"/>
    <mergeCell ref="B7:D7"/>
    <mergeCell ref="B8:D8"/>
  </mergeCells>
  <phoneticPr fontId="54" type="noConversion"/>
  <printOptions horizontalCentered="1"/>
  <pageMargins left="0.75" right="0.75" top="1" bottom="1" header="0.5" footer="0.5"/>
  <pageSetup scale="56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view="pageBreakPreview" zoomScale="60" workbookViewId="0">
      <selection activeCell="Q59" sqref="P59:Q59"/>
    </sheetView>
  </sheetViews>
  <sheetFormatPr defaultColWidth="11.42578125" defaultRowHeight="12.75" x14ac:dyDescent="0.2"/>
  <cols>
    <col min="1" max="1" width="11.42578125" customWidth="1"/>
    <col min="2" max="2" width="32.42578125" customWidth="1"/>
    <col min="3" max="3" width="1.28515625" customWidth="1"/>
    <col min="4" max="4" width="15.7109375" customWidth="1"/>
    <col min="5" max="5" width="1.28515625" customWidth="1"/>
    <col min="6" max="6" width="23.42578125" customWidth="1"/>
    <col min="7" max="8" width="13" bestFit="1" customWidth="1"/>
  </cols>
  <sheetData>
    <row r="1" spans="1:9" ht="30" x14ac:dyDescent="0.4">
      <c r="A1" s="704" t="s">
        <v>186</v>
      </c>
      <c r="B1" s="705"/>
      <c r="C1" s="705"/>
      <c r="D1" s="705"/>
      <c r="E1" s="705"/>
      <c r="F1" s="705"/>
      <c r="G1" s="705"/>
      <c r="H1" s="705"/>
      <c r="I1" s="705"/>
    </row>
    <row r="2" spans="1:9" ht="23.25" x14ac:dyDescent="0.35">
      <c r="A2" s="706" t="s">
        <v>183</v>
      </c>
      <c r="B2" s="706"/>
      <c r="C2" s="706"/>
      <c r="D2" s="706"/>
      <c r="E2" s="706"/>
      <c r="F2" s="706"/>
      <c r="G2" s="706"/>
      <c r="H2" s="706"/>
      <c r="I2" s="706"/>
    </row>
    <row r="3" spans="1:9" ht="30" x14ac:dyDescent="0.4">
      <c r="A3" s="704" t="s">
        <v>195</v>
      </c>
      <c r="B3" s="705"/>
      <c r="C3" s="705"/>
      <c r="D3" s="705" t="s">
        <v>51</v>
      </c>
      <c r="E3" s="705"/>
      <c r="F3" s="705"/>
      <c r="G3" s="705"/>
      <c r="H3" s="705"/>
      <c r="I3" s="705"/>
    </row>
    <row r="4" spans="1:9" x14ac:dyDescent="0.2">
      <c r="A4" s="109"/>
      <c r="B4" s="89"/>
      <c r="C4" s="89"/>
      <c r="D4" s="89"/>
      <c r="E4" s="89"/>
      <c r="F4" s="111"/>
      <c r="G4" s="243"/>
      <c r="H4" s="243"/>
      <c r="I4" s="243"/>
    </row>
    <row r="5" spans="1:9" ht="18" x14ac:dyDescent="0.25">
      <c r="A5" s="35"/>
      <c r="B5" s="356" t="str">
        <f>'Company Payroll'!C1</f>
        <v>SHOW NAME</v>
      </c>
      <c r="C5" s="113"/>
      <c r="D5" s="167"/>
      <c r="E5" s="89"/>
      <c r="F5" s="308" t="s">
        <v>111</v>
      </c>
      <c r="G5" s="167"/>
      <c r="H5" s="243"/>
      <c r="I5" s="243"/>
    </row>
    <row r="6" spans="1:9" ht="18" x14ac:dyDescent="0.25">
      <c r="A6" s="35"/>
      <c r="B6" s="356" t="str">
        <f>'Company Payroll'!C2</f>
        <v>c/o DTE Management</v>
      </c>
      <c r="C6" s="307"/>
      <c r="D6" s="309"/>
      <c r="E6" s="89"/>
      <c r="F6" s="356" t="str">
        <f>'Company Payroll'!A3</f>
        <v>MM/DD/YYYY</v>
      </c>
      <c r="G6" s="205"/>
      <c r="H6" s="243"/>
      <c r="I6" s="243"/>
    </row>
    <row r="7" spans="1:9" ht="18" x14ac:dyDescent="0.25">
      <c r="A7" s="35"/>
      <c r="B7" s="356" t="str">
        <f>'Company Payroll'!C3</f>
        <v>1501 Broadway, Suite 1304</v>
      </c>
      <c r="C7" s="166"/>
      <c r="D7" s="166"/>
      <c r="E7" s="166"/>
      <c r="F7" s="167"/>
      <c r="G7" s="243"/>
      <c r="H7" s="243"/>
      <c r="I7" s="243"/>
    </row>
    <row r="8" spans="1:9" ht="18" x14ac:dyDescent="0.25">
      <c r="A8" s="35"/>
      <c r="B8" s="356" t="str">
        <f>'Company Payroll'!C4</f>
        <v>New York, NY 10036</v>
      </c>
      <c r="C8" s="708"/>
      <c r="D8" s="708"/>
      <c r="E8" s="166"/>
      <c r="F8" s="167"/>
      <c r="G8" s="311"/>
      <c r="H8" s="243"/>
      <c r="I8" s="243"/>
    </row>
    <row r="9" spans="1:9" ht="18" x14ac:dyDescent="0.25">
      <c r="A9" s="109" t="s">
        <v>145</v>
      </c>
      <c r="B9" s="356"/>
      <c r="C9" s="167"/>
      <c r="D9" s="89"/>
      <c r="E9" s="167" t="s">
        <v>48</v>
      </c>
      <c r="F9" s="168" t="s">
        <v>182</v>
      </c>
      <c r="G9" s="89"/>
      <c r="H9" s="243"/>
      <c r="I9" s="243"/>
    </row>
    <row r="10" spans="1:9" ht="15.75" x14ac:dyDescent="0.25">
      <c r="A10" s="109"/>
      <c r="B10" s="167"/>
      <c r="C10" s="166"/>
      <c r="D10" s="166"/>
      <c r="E10" s="166"/>
      <c r="F10" s="167"/>
      <c r="G10" s="89"/>
      <c r="H10" s="243"/>
      <c r="I10" s="243"/>
    </row>
    <row r="11" spans="1:9" ht="15.75" x14ac:dyDescent="0.25">
      <c r="A11" s="109"/>
      <c r="B11" s="166"/>
      <c r="C11" s="166"/>
      <c r="D11" s="166"/>
      <c r="E11" s="166"/>
      <c r="F11" s="167"/>
      <c r="G11" s="89"/>
      <c r="H11" s="243"/>
      <c r="I11" s="243"/>
    </row>
    <row r="12" spans="1:9" ht="15.75" x14ac:dyDescent="0.25">
      <c r="A12" s="109"/>
      <c r="B12" s="166"/>
      <c r="C12" s="166"/>
      <c r="D12" s="166"/>
      <c r="E12" s="166"/>
      <c r="F12" s="166"/>
      <c r="G12" s="312"/>
      <c r="H12" s="243"/>
      <c r="I12" s="243"/>
    </row>
    <row r="13" spans="1:9" ht="15.75" x14ac:dyDescent="0.25">
      <c r="A13" s="313"/>
      <c r="B13" s="170"/>
      <c r="C13" s="170"/>
      <c r="D13" s="170" t="s">
        <v>112</v>
      </c>
      <c r="E13" s="170"/>
      <c r="F13" s="170" t="s">
        <v>180</v>
      </c>
      <c r="G13" s="170" t="s">
        <v>129</v>
      </c>
      <c r="H13" s="170" t="s">
        <v>196</v>
      </c>
      <c r="I13" s="170"/>
    </row>
    <row r="14" spans="1:9" ht="15.75" x14ac:dyDescent="0.25">
      <c r="A14" s="314"/>
      <c r="B14" s="171" t="s">
        <v>145</v>
      </c>
      <c r="C14" s="171"/>
      <c r="D14" s="171" t="s">
        <v>56</v>
      </c>
      <c r="E14" s="171"/>
      <c r="F14" s="171" t="s">
        <v>181</v>
      </c>
      <c r="G14" s="355">
        <v>0.04</v>
      </c>
      <c r="H14" s="315">
        <v>0.15</v>
      </c>
      <c r="I14" s="316" t="s">
        <v>147</v>
      </c>
    </row>
    <row r="15" spans="1:9" ht="15.75" x14ac:dyDescent="0.25">
      <c r="A15" s="317"/>
      <c r="B15" s="318" t="s">
        <v>197</v>
      </c>
      <c r="C15" s="171"/>
      <c r="D15" s="171"/>
      <c r="E15" s="171"/>
      <c r="F15" s="171"/>
      <c r="G15" s="171"/>
      <c r="H15" s="171"/>
      <c r="I15" s="166"/>
    </row>
    <row r="16" spans="1:9" ht="15.75" x14ac:dyDescent="0.25">
      <c r="A16" s="109"/>
      <c r="B16" s="357" t="s">
        <v>198</v>
      </c>
      <c r="C16" s="290"/>
      <c r="D16" s="218">
        <v>175</v>
      </c>
      <c r="E16" s="290"/>
      <c r="F16" s="218">
        <v>225</v>
      </c>
      <c r="G16" s="176">
        <f>D16*G14</f>
        <v>7</v>
      </c>
      <c r="H16" s="176">
        <f>F16*H14</f>
        <v>33.75</v>
      </c>
      <c r="I16" s="192"/>
    </row>
    <row r="17" spans="1:9" ht="15.75" x14ac:dyDescent="0.25">
      <c r="A17" s="109"/>
      <c r="B17" s="358" t="s">
        <v>199</v>
      </c>
      <c r="C17" s="320"/>
      <c r="D17" s="320"/>
      <c r="E17" s="320"/>
      <c r="F17" s="320"/>
      <c r="G17" s="320"/>
      <c r="H17" s="320"/>
      <c r="I17" s="243" t="s">
        <v>21</v>
      </c>
    </row>
    <row r="18" spans="1:9" s="1" customFormat="1" ht="15.75" x14ac:dyDescent="0.25">
      <c r="A18" s="160"/>
      <c r="B18" s="359" t="s">
        <v>200</v>
      </c>
      <c r="C18" s="93"/>
      <c r="D18" s="93"/>
      <c r="E18" s="93"/>
      <c r="F18" s="93"/>
      <c r="G18" s="93"/>
      <c r="H18" s="93"/>
      <c r="I18" s="221"/>
    </row>
    <row r="19" spans="1:9" s="1" customFormat="1" ht="15.75" x14ac:dyDescent="0.25">
      <c r="A19" s="160"/>
      <c r="B19" s="360" t="s">
        <v>201</v>
      </c>
      <c r="C19" s="88"/>
      <c r="D19" s="88"/>
      <c r="E19" s="88"/>
      <c r="F19" s="88"/>
      <c r="G19" s="88"/>
      <c r="H19" s="88"/>
      <c r="I19" s="232"/>
    </row>
    <row r="20" spans="1:9" s="1" customFormat="1" ht="15.75" x14ac:dyDescent="0.25">
      <c r="A20" s="160"/>
      <c r="B20" s="318" t="s">
        <v>202</v>
      </c>
      <c r="C20" s="88"/>
      <c r="D20" s="88" t="s">
        <v>203</v>
      </c>
      <c r="E20" s="88"/>
      <c r="G20" s="88"/>
      <c r="H20" s="88"/>
      <c r="I20" s="221"/>
    </row>
    <row r="21" spans="1:9" s="1" customFormat="1" ht="16.5" x14ac:dyDescent="0.3">
      <c r="A21" s="160"/>
      <c r="B21" s="357" t="s">
        <v>204</v>
      </c>
      <c r="C21" s="290"/>
      <c r="D21" s="363" t="s">
        <v>208</v>
      </c>
      <c r="E21" s="361"/>
      <c r="F21" s="88"/>
      <c r="G21" s="88"/>
      <c r="H21" s="176">
        <f>$F$16*$H$14/3</f>
        <v>11.25</v>
      </c>
      <c r="I21" s="221"/>
    </row>
    <row r="22" spans="1:9" s="1" customFormat="1" ht="16.5" x14ac:dyDescent="0.3">
      <c r="A22" s="160"/>
      <c r="B22" s="357" t="s">
        <v>205</v>
      </c>
      <c r="C22" s="290"/>
      <c r="D22" s="363" t="s">
        <v>209</v>
      </c>
      <c r="E22" s="361"/>
      <c r="F22" s="88"/>
      <c r="G22" s="88"/>
      <c r="H22" s="176">
        <f>$F$16*$H$14/3</f>
        <v>11.25</v>
      </c>
      <c r="I22" s="232"/>
    </row>
    <row r="23" spans="1:9" s="1" customFormat="1" ht="16.5" x14ac:dyDescent="0.3">
      <c r="A23" s="160"/>
      <c r="B23" s="362" t="s">
        <v>206</v>
      </c>
      <c r="C23" s="290"/>
      <c r="D23" s="363" t="s">
        <v>207</v>
      </c>
      <c r="E23" s="361"/>
      <c r="F23" s="88"/>
      <c r="G23" s="88"/>
      <c r="H23" s="176">
        <f>$F$16*$H$14/3</f>
        <v>11.25</v>
      </c>
      <c r="I23" s="221"/>
    </row>
    <row r="24" spans="1:9" ht="16.5" thickBot="1" x14ac:dyDescent="0.3">
      <c r="A24" s="109"/>
      <c r="B24" s="166"/>
      <c r="C24" s="323"/>
      <c r="D24" s="166"/>
      <c r="E24" s="89"/>
      <c r="F24" s="117"/>
      <c r="G24" s="243"/>
      <c r="H24" s="243"/>
      <c r="I24" s="243"/>
    </row>
    <row r="25" spans="1:9" ht="16.5" thickBot="1" x14ac:dyDescent="0.3">
      <c r="A25" s="115" t="s">
        <v>145</v>
      </c>
      <c r="B25" s="166"/>
      <c r="C25" s="166"/>
      <c r="D25" s="323"/>
      <c r="E25" s="89"/>
      <c r="F25" s="323"/>
      <c r="G25" s="297">
        <f>G16+G19+G22</f>
        <v>7</v>
      </c>
      <c r="H25" s="297">
        <f>SUM(H21:H23)</f>
        <v>33.75</v>
      </c>
      <c r="I25" s="243"/>
    </row>
    <row r="26" spans="1:9" ht="15.75" x14ac:dyDescent="0.25">
      <c r="A26" s="115"/>
      <c r="B26" s="166"/>
      <c r="C26" s="166"/>
      <c r="D26" s="249"/>
      <c r="F26" s="249" t="s">
        <v>97</v>
      </c>
      <c r="G26" s="170"/>
      <c r="H26" s="170"/>
      <c r="I26" s="170"/>
    </row>
    <row r="27" spans="1:9" ht="15.75" x14ac:dyDescent="0.25">
      <c r="A27" s="115"/>
      <c r="B27" s="165" t="s">
        <v>18</v>
      </c>
      <c r="C27" s="166" t="s">
        <v>145</v>
      </c>
      <c r="D27" s="166"/>
      <c r="E27" s="170"/>
      <c r="F27" s="170"/>
      <c r="G27" s="89"/>
      <c r="H27" s="243"/>
      <c r="I27" s="243"/>
    </row>
    <row r="28" spans="1:9" ht="15.75" x14ac:dyDescent="0.25">
      <c r="A28" s="89"/>
      <c r="B28" s="166"/>
      <c r="C28" s="166"/>
      <c r="D28" s="166"/>
      <c r="E28" s="170"/>
      <c r="F28" s="170"/>
      <c r="G28" s="312"/>
      <c r="H28" s="205"/>
      <c r="I28" s="205"/>
    </row>
    <row r="29" spans="1:9" ht="15.75" x14ac:dyDescent="0.25">
      <c r="A29" s="115"/>
      <c r="B29" s="211" t="s">
        <v>307</v>
      </c>
      <c r="C29" s="326"/>
      <c r="D29" s="166"/>
      <c r="E29" s="166"/>
      <c r="F29" s="166"/>
      <c r="G29" s="170"/>
      <c r="H29" s="243"/>
      <c r="I29" s="243"/>
    </row>
    <row r="30" spans="1:9" ht="15.75" x14ac:dyDescent="0.25">
      <c r="A30" s="115"/>
      <c r="B30" s="210" t="s">
        <v>162</v>
      </c>
      <c r="C30" s="326"/>
      <c r="D30" s="192"/>
      <c r="E30" s="192"/>
      <c r="F30" s="192"/>
      <c r="G30" s="170"/>
      <c r="H30" s="167"/>
      <c r="I30" s="167"/>
    </row>
    <row r="31" spans="1:9" ht="15.75" x14ac:dyDescent="0.25">
      <c r="A31" s="40"/>
      <c r="B31" s="210" t="s">
        <v>308</v>
      </c>
      <c r="C31" s="326"/>
      <c r="D31" s="192"/>
      <c r="E31" s="192"/>
      <c r="F31" s="192"/>
      <c r="G31" s="166"/>
      <c r="H31" s="243"/>
      <c r="I31" s="243"/>
    </row>
    <row r="32" spans="1:9" ht="15" x14ac:dyDescent="0.2">
      <c r="A32" s="35"/>
      <c r="B32" s="11"/>
      <c r="C32" s="11"/>
      <c r="D32" s="11"/>
      <c r="E32" s="11"/>
      <c r="F32" s="11"/>
      <c r="G32" s="192"/>
      <c r="H32" s="205"/>
      <c r="I32" s="205"/>
    </row>
  </sheetData>
  <mergeCells count="4">
    <mergeCell ref="A1:I1"/>
    <mergeCell ref="A2:I2"/>
    <mergeCell ref="A3:I3"/>
    <mergeCell ref="C8:D8"/>
  </mergeCells>
  <phoneticPr fontId="0" type="noConversion"/>
  <pageMargins left="0.75" right="0.75" top="1" bottom="1" header="0.5" footer="0.5"/>
  <pageSetup scale="74" orientation="portrait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workbookViewId="0">
      <selection activeCell="A31" sqref="A31"/>
    </sheetView>
  </sheetViews>
  <sheetFormatPr defaultColWidth="11.42578125" defaultRowHeight="12.75" x14ac:dyDescent="0.2"/>
  <cols>
    <col min="1" max="1" width="35.28515625" customWidth="1"/>
    <col min="2" max="2" width="16.7109375" style="156" customWidth="1"/>
    <col min="3" max="3" width="54" customWidth="1"/>
  </cols>
  <sheetData>
    <row r="1" spans="1:3" x14ac:dyDescent="0.2">
      <c r="A1" s="266" t="s">
        <v>40</v>
      </c>
      <c r="B1" s="267"/>
      <c r="C1" s="268"/>
    </row>
    <row r="2" spans="1:3" x14ac:dyDescent="0.2">
      <c r="A2" s="251" t="s">
        <v>140</v>
      </c>
      <c r="B2" s="252">
        <v>92</v>
      </c>
      <c r="C2" s="253"/>
    </row>
    <row r="3" spans="1:3" x14ac:dyDescent="0.2">
      <c r="A3" s="251" t="s">
        <v>88</v>
      </c>
      <c r="B3" s="252">
        <v>73.5</v>
      </c>
      <c r="C3" s="253"/>
    </row>
    <row r="4" spans="1:3" x14ac:dyDescent="0.2">
      <c r="A4" s="251" t="s">
        <v>146</v>
      </c>
      <c r="B4" s="252">
        <v>147</v>
      </c>
      <c r="C4" s="253"/>
    </row>
    <row r="5" spans="1:3" x14ac:dyDescent="0.2">
      <c r="A5" s="251" t="s">
        <v>89</v>
      </c>
      <c r="B5" s="252">
        <v>147</v>
      </c>
      <c r="C5" s="253"/>
    </row>
    <row r="6" spans="1:3" x14ac:dyDescent="0.2">
      <c r="A6" s="251" t="s">
        <v>38</v>
      </c>
      <c r="B6" s="252">
        <v>147</v>
      </c>
      <c r="C6" s="253"/>
    </row>
    <row r="7" spans="1:3" x14ac:dyDescent="0.2">
      <c r="A7" s="251" t="s">
        <v>39</v>
      </c>
      <c r="B7" s="252">
        <v>104</v>
      </c>
      <c r="C7" s="253"/>
    </row>
    <row r="8" spans="1:3" x14ac:dyDescent="0.2">
      <c r="A8" s="251"/>
      <c r="B8" s="252"/>
      <c r="C8" s="253"/>
    </row>
    <row r="9" spans="1:3" x14ac:dyDescent="0.2">
      <c r="A9" s="257" t="s">
        <v>31</v>
      </c>
      <c r="B9" s="258"/>
      <c r="C9" s="259"/>
    </row>
    <row r="10" spans="1:3" x14ac:dyDescent="0.2">
      <c r="A10" s="251" t="s">
        <v>12</v>
      </c>
      <c r="B10" s="252">
        <f>B2*0.1</f>
        <v>9.2000000000000011</v>
      </c>
      <c r="C10" s="253"/>
    </row>
    <row r="11" spans="1:3" x14ac:dyDescent="0.2">
      <c r="A11" s="251" t="s">
        <v>13</v>
      </c>
      <c r="B11" s="252">
        <f>B4*0.1</f>
        <v>14.700000000000001</v>
      </c>
      <c r="C11" s="253"/>
    </row>
    <row r="12" spans="1:3" x14ac:dyDescent="0.2">
      <c r="A12" s="251" t="s">
        <v>14</v>
      </c>
      <c r="B12" s="252" t="e">
        <f>-'Company Payroll'!#REF!</f>
        <v>#REF!</v>
      </c>
      <c r="C12" s="253"/>
    </row>
    <row r="13" spans="1:3" x14ac:dyDescent="0.2">
      <c r="A13" s="251" t="s">
        <v>37</v>
      </c>
      <c r="B13" s="252" t="e">
        <f>-'Company Payroll'!#REF!</f>
        <v>#REF!</v>
      </c>
      <c r="C13" s="253"/>
    </row>
    <row r="14" spans="1:3" x14ac:dyDescent="0.2">
      <c r="A14" s="251" t="s">
        <v>99</v>
      </c>
      <c r="B14" s="252" t="e">
        <f>-'Company Payroll'!#REF!</f>
        <v>#REF!</v>
      </c>
      <c r="C14" s="253"/>
    </row>
    <row r="15" spans="1:3" x14ac:dyDescent="0.2">
      <c r="A15" s="251" t="s">
        <v>100</v>
      </c>
      <c r="B15" s="252" t="e">
        <f>-'Company Payroll'!#REF!</f>
        <v>#REF!</v>
      </c>
      <c r="C15" s="253"/>
    </row>
    <row r="16" spans="1:3" x14ac:dyDescent="0.2">
      <c r="A16" s="251" t="s">
        <v>101</v>
      </c>
      <c r="B16" s="252" t="e">
        <f>-'Company Payroll'!#REF!</f>
        <v>#REF!</v>
      </c>
      <c r="C16" s="253"/>
    </row>
    <row r="17" spans="1:3" x14ac:dyDescent="0.2">
      <c r="A17" s="260" t="s">
        <v>32</v>
      </c>
      <c r="B17" s="261"/>
      <c r="C17" s="262"/>
    </row>
    <row r="18" spans="1:3" x14ac:dyDescent="0.2">
      <c r="A18" s="251" t="s">
        <v>25</v>
      </c>
      <c r="B18" s="252">
        <v>1250</v>
      </c>
      <c r="C18" s="253"/>
    </row>
    <row r="19" spans="1:3" x14ac:dyDescent="0.2">
      <c r="A19" s="251" t="s">
        <v>139</v>
      </c>
      <c r="B19" s="252">
        <v>350</v>
      </c>
      <c r="C19" s="253"/>
    </row>
    <row r="20" spans="1:3" x14ac:dyDescent="0.2">
      <c r="A20" s="251" t="s">
        <v>148</v>
      </c>
      <c r="B20" s="252">
        <v>500</v>
      </c>
      <c r="C20" s="253"/>
    </row>
    <row r="21" spans="1:3" x14ac:dyDescent="0.2">
      <c r="A21" s="251" t="s">
        <v>149</v>
      </c>
      <c r="B21" s="252">
        <v>500</v>
      </c>
      <c r="C21" s="253"/>
    </row>
    <row r="22" spans="1:3" x14ac:dyDescent="0.2">
      <c r="A22" s="251" t="s">
        <v>24</v>
      </c>
      <c r="B22" s="252">
        <v>250</v>
      </c>
      <c r="C22" s="253"/>
    </row>
    <row r="23" spans="1:3" x14ac:dyDescent="0.2">
      <c r="A23" s="251" t="s">
        <v>79</v>
      </c>
      <c r="B23" s="252">
        <v>250</v>
      </c>
      <c r="C23" s="253" t="s">
        <v>54</v>
      </c>
    </row>
    <row r="24" spans="1:3" x14ac:dyDescent="0.2">
      <c r="A24" s="251" t="s">
        <v>80</v>
      </c>
      <c r="B24" s="252">
        <v>352</v>
      </c>
      <c r="C24" s="253" t="s">
        <v>53</v>
      </c>
    </row>
    <row r="25" spans="1:3" x14ac:dyDescent="0.2">
      <c r="A25" s="251" t="s">
        <v>150</v>
      </c>
      <c r="B25" s="252">
        <v>300</v>
      </c>
      <c r="C25" s="253" t="s">
        <v>93</v>
      </c>
    </row>
    <row r="26" spans="1:3" x14ac:dyDescent="0.2">
      <c r="A26" s="251" t="s">
        <v>3</v>
      </c>
      <c r="B26" s="252">
        <v>150</v>
      </c>
      <c r="C26" s="253"/>
    </row>
    <row r="27" spans="1:3" x14ac:dyDescent="0.2">
      <c r="A27" s="251" t="s">
        <v>4</v>
      </c>
      <c r="B27" s="252">
        <v>350</v>
      </c>
      <c r="C27" s="253"/>
    </row>
    <row r="28" spans="1:3" x14ac:dyDescent="0.2">
      <c r="A28" s="251"/>
      <c r="B28" s="252"/>
      <c r="C28" s="253"/>
    </row>
    <row r="29" spans="1:3" x14ac:dyDescent="0.2">
      <c r="A29" s="263" t="s">
        <v>33</v>
      </c>
      <c r="B29" s="264"/>
      <c r="C29" s="265"/>
    </row>
    <row r="30" spans="1:3" x14ac:dyDescent="0.2">
      <c r="A30" s="251" t="s">
        <v>143</v>
      </c>
      <c r="B30" s="252">
        <v>2940</v>
      </c>
      <c r="C30" s="253" t="s">
        <v>63</v>
      </c>
    </row>
    <row r="31" spans="1:3" x14ac:dyDescent="0.2">
      <c r="A31" s="251" t="s">
        <v>78</v>
      </c>
      <c r="B31" s="252">
        <v>1000</v>
      </c>
      <c r="C31" s="253" t="s">
        <v>36</v>
      </c>
    </row>
    <row r="32" spans="1:3" x14ac:dyDescent="0.2">
      <c r="A32" s="251" t="s">
        <v>61</v>
      </c>
      <c r="B32" s="252">
        <v>75</v>
      </c>
      <c r="C32" s="253"/>
    </row>
    <row r="33" spans="1:3" x14ac:dyDescent="0.2">
      <c r="A33" s="251"/>
      <c r="B33" s="252"/>
      <c r="C33" s="253"/>
    </row>
    <row r="34" spans="1:3" x14ac:dyDescent="0.2">
      <c r="A34" s="278" t="s">
        <v>131</v>
      </c>
      <c r="B34" s="277"/>
      <c r="C34" s="279"/>
    </row>
    <row r="35" spans="1:3" x14ac:dyDescent="0.2">
      <c r="A35" s="251" t="s">
        <v>132</v>
      </c>
      <c r="B35" s="252">
        <v>410</v>
      </c>
      <c r="C35" s="253"/>
    </row>
    <row r="36" spans="1:3" x14ac:dyDescent="0.2">
      <c r="A36" s="251" t="s">
        <v>102</v>
      </c>
      <c r="B36" s="252">
        <v>410</v>
      </c>
      <c r="C36" s="253"/>
    </row>
    <row r="37" spans="1:3" x14ac:dyDescent="0.2">
      <c r="A37" s="251" t="s">
        <v>103</v>
      </c>
      <c r="B37" s="252">
        <v>205</v>
      </c>
      <c r="C37" s="253"/>
    </row>
    <row r="38" spans="1:3" x14ac:dyDescent="0.2">
      <c r="A38" s="251" t="s">
        <v>43</v>
      </c>
      <c r="B38" s="252">
        <v>100</v>
      </c>
      <c r="C38" s="253"/>
    </row>
    <row r="39" spans="1:3" x14ac:dyDescent="0.2">
      <c r="A39" s="251" t="s">
        <v>71</v>
      </c>
      <c r="B39" s="252">
        <v>205</v>
      </c>
      <c r="C39" s="253"/>
    </row>
    <row r="40" spans="1:3" x14ac:dyDescent="0.2">
      <c r="A40" s="251" t="s">
        <v>72</v>
      </c>
      <c r="B40" s="252">
        <v>410</v>
      </c>
      <c r="C40" s="253"/>
    </row>
    <row r="41" spans="1:3" x14ac:dyDescent="0.2">
      <c r="A41" s="251" t="s">
        <v>98</v>
      </c>
      <c r="B41" s="252">
        <v>307.5</v>
      </c>
      <c r="C41" s="253"/>
    </row>
    <row r="42" spans="1:3" x14ac:dyDescent="0.2">
      <c r="A42" s="251" t="s">
        <v>109</v>
      </c>
      <c r="B42" s="252">
        <v>205</v>
      </c>
      <c r="C42" s="253"/>
    </row>
    <row r="43" spans="1:3" x14ac:dyDescent="0.2">
      <c r="A43" s="251" t="s">
        <v>22</v>
      </c>
      <c r="B43" s="252">
        <v>410</v>
      </c>
      <c r="C43" s="253"/>
    </row>
    <row r="44" spans="1:3" x14ac:dyDescent="0.2">
      <c r="A44" s="251" t="s">
        <v>138</v>
      </c>
      <c r="B44" s="252">
        <v>205</v>
      </c>
      <c r="C44" s="253"/>
    </row>
    <row r="45" spans="1:3" x14ac:dyDescent="0.2">
      <c r="A45" s="254"/>
      <c r="B45" s="255"/>
      <c r="C45" s="256"/>
    </row>
  </sheetData>
  <phoneticPr fontId="54" type="noConversion"/>
  <printOptions gridLines="1"/>
  <pageMargins left="0.75" right="0.75" top="1" bottom="1" header="0.5" footer="0.5"/>
  <pageSetup orientation="landscape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zoomScale="85" workbookViewId="0">
      <selection activeCell="H44" sqref="H44"/>
    </sheetView>
  </sheetViews>
  <sheetFormatPr defaultColWidth="11.42578125" defaultRowHeight="12.75" x14ac:dyDescent="0.2"/>
  <cols>
    <col min="1" max="1" width="25.7109375" style="7" customWidth="1"/>
    <col min="2" max="16384" width="11.42578125" style="7"/>
  </cols>
  <sheetData>
    <row r="1" spans="1:15" ht="71.25" customHeight="1" x14ac:dyDescent="0.25">
      <c r="A1" s="117" t="s">
        <v>65</v>
      </c>
      <c r="B1" s="181" t="s">
        <v>82</v>
      </c>
      <c r="C1" s="222" t="s">
        <v>137</v>
      </c>
      <c r="D1" s="119" t="s">
        <v>49</v>
      </c>
      <c r="E1" s="118" t="s">
        <v>90</v>
      </c>
      <c r="F1" s="119" t="s">
        <v>91</v>
      </c>
      <c r="G1" s="118" t="s">
        <v>92</v>
      </c>
      <c r="H1" s="119" t="s">
        <v>2</v>
      </c>
      <c r="I1" s="118" t="s">
        <v>128</v>
      </c>
      <c r="J1" s="119" t="s">
        <v>62</v>
      </c>
      <c r="K1" s="118" t="s">
        <v>59</v>
      </c>
      <c r="L1" s="118" t="s">
        <v>77</v>
      </c>
      <c r="M1" s="118" t="s">
        <v>44</v>
      </c>
      <c r="N1" s="89"/>
      <c r="O1" s="8"/>
    </row>
    <row r="2" spans="1:15" x14ac:dyDescent="0.2">
      <c r="A2" s="120" t="e">
        <f>'Company Payroll'!#REF!</f>
        <v>#REF!</v>
      </c>
      <c r="B2" s="245" t="e">
        <f>'Company Payroll'!#REF!</f>
        <v>#REF!</v>
      </c>
      <c r="C2" s="121">
        <v>0</v>
      </c>
      <c r="D2" s="122">
        <v>0</v>
      </c>
      <c r="E2" s="122">
        <v>0</v>
      </c>
      <c r="F2" s="123">
        <v>0</v>
      </c>
      <c r="G2" s="124">
        <v>0</v>
      </c>
      <c r="H2" s="125">
        <v>0</v>
      </c>
      <c r="I2" s="124">
        <v>0</v>
      </c>
      <c r="J2" s="125">
        <v>0</v>
      </c>
      <c r="K2" s="229">
        <f>SUM(D2:J2)</f>
        <v>0</v>
      </c>
      <c r="L2" s="229">
        <v>0</v>
      </c>
      <c r="M2" s="126" t="e">
        <f>(((B2/40)*1.5)*L2)</f>
        <v>#REF!</v>
      </c>
      <c r="N2" s="89"/>
    </row>
    <row r="3" spans="1:15" x14ac:dyDescent="0.2">
      <c r="A3" s="127" t="e">
        <f>'Company Payroll'!#REF!</f>
        <v>#REF!</v>
      </c>
      <c r="B3" s="246" t="e">
        <f>'Company Payroll'!#REF!</f>
        <v>#REF!</v>
      </c>
      <c r="C3" s="128">
        <v>0</v>
      </c>
      <c r="D3" s="129">
        <v>0</v>
      </c>
      <c r="E3" s="129">
        <v>0</v>
      </c>
      <c r="F3" s="99">
        <v>0</v>
      </c>
      <c r="G3" s="130">
        <v>0</v>
      </c>
      <c r="H3" s="131">
        <v>0</v>
      </c>
      <c r="I3" s="130">
        <v>0</v>
      </c>
      <c r="J3" s="131">
        <v>0</v>
      </c>
      <c r="K3" s="229">
        <f t="shared" ref="K3:K15" si="0">SUM(D3:J3)</f>
        <v>0</v>
      </c>
      <c r="L3" s="229">
        <v>0</v>
      </c>
      <c r="M3" s="126" t="e">
        <f>(((B3/40)*1.5)*L3)</f>
        <v>#REF!</v>
      </c>
      <c r="N3" s="89"/>
    </row>
    <row r="4" spans="1:15" x14ac:dyDescent="0.2">
      <c r="A4" s="127" t="e">
        <f>'Company Payroll'!#REF!</f>
        <v>#REF!</v>
      </c>
      <c r="B4" s="246" t="e">
        <f>'Company Payroll'!#REF!</f>
        <v>#REF!</v>
      </c>
      <c r="C4" s="128">
        <v>0</v>
      </c>
      <c r="D4" s="129">
        <v>0</v>
      </c>
      <c r="E4" s="129">
        <v>0</v>
      </c>
      <c r="F4" s="99">
        <v>0</v>
      </c>
      <c r="G4" s="130">
        <v>0</v>
      </c>
      <c r="H4" s="131">
        <v>0</v>
      </c>
      <c r="I4" s="130">
        <v>0</v>
      </c>
      <c r="J4" s="131">
        <v>0</v>
      </c>
      <c r="K4" s="229">
        <f t="shared" si="0"/>
        <v>0</v>
      </c>
      <c r="L4" s="229">
        <v>0</v>
      </c>
      <c r="M4" s="126" t="e">
        <f>(((B4/40)*1.5)*L4)</f>
        <v>#REF!</v>
      </c>
      <c r="N4" s="89"/>
    </row>
    <row r="5" spans="1:15" x14ac:dyDescent="0.2">
      <c r="A5" s="127" t="e">
        <f>'Company Payroll'!#REF!</f>
        <v>#REF!</v>
      </c>
      <c r="B5" s="246" t="e">
        <f>'Company Payroll'!#REF!</f>
        <v>#REF!</v>
      </c>
      <c r="C5" s="128">
        <v>0</v>
      </c>
      <c r="D5" s="129">
        <v>0</v>
      </c>
      <c r="E5" s="129">
        <v>0</v>
      </c>
      <c r="F5" s="99">
        <v>0</v>
      </c>
      <c r="G5" s="130">
        <v>0</v>
      </c>
      <c r="H5" s="131">
        <v>0</v>
      </c>
      <c r="I5" s="130">
        <v>0</v>
      </c>
      <c r="J5" s="131">
        <v>0</v>
      </c>
      <c r="K5" s="229">
        <f t="shared" si="0"/>
        <v>0</v>
      </c>
      <c r="L5" s="229">
        <v>0</v>
      </c>
      <c r="M5" s="228" t="e">
        <f t="shared" ref="M5:M15" si="1">(((B5/40)*1.5)*L5)</f>
        <v>#REF!</v>
      </c>
      <c r="N5" s="89"/>
    </row>
    <row r="6" spans="1:15" x14ac:dyDescent="0.2">
      <c r="A6" s="127" t="e">
        <f>'Company Payroll'!#REF!</f>
        <v>#REF!</v>
      </c>
      <c r="B6" s="246" t="e">
        <f>'Company Payroll'!#REF!</f>
        <v>#REF!</v>
      </c>
      <c r="C6" s="128">
        <v>0</v>
      </c>
      <c r="D6" s="129">
        <v>0</v>
      </c>
      <c r="E6" s="129">
        <v>0</v>
      </c>
      <c r="F6" s="99">
        <v>0</v>
      </c>
      <c r="G6" s="130">
        <v>0</v>
      </c>
      <c r="H6" s="131">
        <v>0</v>
      </c>
      <c r="I6" s="130">
        <v>0</v>
      </c>
      <c r="J6" s="131">
        <v>0</v>
      </c>
      <c r="K6" s="229">
        <f t="shared" si="0"/>
        <v>0</v>
      </c>
      <c r="L6" s="229">
        <v>0</v>
      </c>
      <c r="M6" s="132" t="e">
        <f t="shared" si="1"/>
        <v>#REF!</v>
      </c>
      <c r="N6" s="89"/>
    </row>
    <row r="7" spans="1:15" x14ac:dyDescent="0.2">
      <c r="A7" s="127" t="e">
        <f>'Company Payroll'!#REF!</f>
        <v>#REF!</v>
      </c>
      <c r="B7" s="246" t="e">
        <f>'Company Payroll'!#REF!</f>
        <v>#REF!</v>
      </c>
      <c r="C7" s="128">
        <v>0</v>
      </c>
      <c r="D7" s="129">
        <v>0</v>
      </c>
      <c r="E7" s="129">
        <v>0</v>
      </c>
      <c r="F7" s="99">
        <v>0</v>
      </c>
      <c r="G7" s="130">
        <v>0</v>
      </c>
      <c r="H7" s="131">
        <v>0</v>
      </c>
      <c r="I7" s="130">
        <v>0</v>
      </c>
      <c r="J7" s="131">
        <v>0</v>
      </c>
      <c r="K7" s="229">
        <f t="shared" si="0"/>
        <v>0</v>
      </c>
      <c r="L7" s="229">
        <v>0</v>
      </c>
      <c r="M7" s="132" t="e">
        <f t="shared" si="1"/>
        <v>#REF!</v>
      </c>
      <c r="N7" s="89"/>
    </row>
    <row r="8" spans="1:15" x14ac:dyDescent="0.2">
      <c r="A8" s="127" t="e">
        <f>'Company Payroll'!#REF!</f>
        <v>#REF!</v>
      </c>
      <c r="B8" s="246" t="e">
        <f>'Company Payroll'!#REF!</f>
        <v>#REF!</v>
      </c>
      <c r="C8" s="128">
        <v>0</v>
      </c>
      <c r="D8" s="129">
        <v>0</v>
      </c>
      <c r="E8" s="129">
        <v>0</v>
      </c>
      <c r="F8" s="99">
        <v>0</v>
      </c>
      <c r="G8" s="130">
        <v>0</v>
      </c>
      <c r="H8" s="131">
        <v>0</v>
      </c>
      <c r="I8" s="130">
        <v>0</v>
      </c>
      <c r="J8" s="131">
        <v>0</v>
      </c>
      <c r="K8" s="229">
        <f t="shared" si="0"/>
        <v>0</v>
      </c>
      <c r="L8" s="229">
        <v>0</v>
      </c>
      <c r="M8" s="132" t="e">
        <f t="shared" si="1"/>
        <v>#REF!</v>
      </c>
      <c r="N8" s="89"/>
    </row>
    <row r="9" spans="1:15" x14ac:dyDescent="0.2">
      <c r="A9" s="127" t="e">
        <f>'Company Payroll'!#REF!</f>
        <v>#REF!</v>
      </c>
      <c r="B9" s="246" t="e">
        <f>'Company Payroll'!#REF!</f>
        <v>#REF!</v>
      </c>
      <c r="C9" s="128">
        <v>0</v>
      </c>
      <c r="D9" s="129">
        <v>0</v>
      </c>
      <c r="E9" s="129">
        <v>0</v>
      </c>
      <c r="F9" s="99">
        <v>0</v>
      </c>
      <c r="G9" s="130">
        <v>0</v>
      </c>
      <c r="H9" s="131">
        <v>0</v>
      </c>
      <c r="I9" s="130">
        <v>0</v>
      </c>
      <c r="J9" s="131">
        <v>0</v>
      </c>
      <c r="K9" s="229">
        <f t="shared" si="0"/>
        <v>0</v>
      </c>
      <c r="L9" s="229">
        <v>0</v>
      </c>
      <c r="M9" s="132" t="e">
        <f>(((B9/40)*1.5)*L9)</f>
        <v>#REF!</v>
      </c>
      <c r="N9" s="89"/>
    </row>
    <row r="10" spans="1:15" x14ac:dyDescent="0.2">
      <c r="A10" s="127" t="e">
        <f>'Company Payroll'!#REF!</f>
        <v>#REF!</v>
      </c>
      <c r="B10" s="246" t="e">
        <f>'Company Payroll'!#REF!</f>
        <v>#REF!</v>
      </c>
      <c r="C10" s="128">
        <v>0</v>
      </c>
      <c r="D10" s="129">
        <v>0</v>
      </c>
      <c r="E10" s="129">
        <v>0</v>
      </c>
      <c r="F10" s="99">
        <v>0</v>
      </c>
      <c r="G10" s="130">
        <v>0</v>
      </c>
      <c r="H10" s="131">
        <v>0</v>
      </c>
      <c r="I10" s="130">
        <v>0</v>
      </c>
      <c r="J10" s="131">
        <v>0</v>
      </c>
      <c r="K10" s="229">
        <f t="shared" si="0"/>
        <v>0</v>
      </c>
      <c r="L10" s="229">
        <v>0</v>
      </c>
      <c r="M10" s="132" t="e">
        <f t="shared" si="1"/>
        <v>#REF!</v>
      </c>
      <c r="N10" s="89"/>
    </row>
    <row r="11" spans="1:15" x14ac:dyDescent="0.2">
      <c r="A11" s="127" t="e">
        <f>'Company Payroll'!#REF!</f>
        <v>#REF!</v>
      </c>
      <c r="B11" s="246" t="e">
        <f>'Company Payroll'!#REF!</f>
        <v>#REF!</v>
      </c>
      <c r="C11" s="128">
        <v>0</v>
      </c>
      <c r="D11" s="129">
        <v>0</v>
      </c>
      <c r="E11" s="129">
        <v>0</v>
      </c>
      <c r="F11" s="99">
        <v>0</v>
      </c>
      <c r="G11" s="130">
        <v>0</v>
      </c>
      <c r="H11" s="131">
        <v>0</v>
      </c>
      <c r="I11" s="130">
        <v>0</v>
      </c>
      <c r="J11" s="131">
        <v>0</v>
      </c>
      <c r="K11" s="229">
        <f t="shared" si="0"/>
        <v>0</v>
      </c>
      <c r="L11" s="229">
        <v>0</v>
      </c>
      <c r="M11" s="132" t="e">
        <f t="shared" si="1"/>
        <v>#REF!</v>
      </c>
      <c r="N11" s="89"/>
    </row>
    <row r="12" spans="1:15" x14ac:dyDescent="0.2">
      <c r="A12" s="127" t="e">
        <f>'Company Payroll'!#REF!</f>
        <v>#REF!</v>
      </c>
      <c r="B12" s="246" t="e">
        <f>'Company Payroll'!#REF!</f>
        <v>#REF!</v>
      </c>
      <c r="C12" s="128">
        <v>0</v>
      </c>
      <c r="D12" s="129">
        <v>0</v>
      </c>
      <c r="E12" s="129">
        <v>0</v>
      </c>
      <c r="F12" s="99">
        <v>0</v>
      </c>
      <c r="G12" s="130">
        <v>0</v>
      </c>
      <c r="H12" s="131">
        <v>0</v>
      </c>
      <c r="I12" s="130">
        <v>0</v>
      </c>
      <c r="J12" s="131">
        <v>0</v>
      </c>
      <c r="K12" s="229">
        <f>SUM(D12:J12)</f>
        <v>0</v>
      </c>
      <c r="L12" s="229">
        <v>0</v>
      </c>
      <c r="M12" s="132" t="e">
        <f>(((B12/40)*1.5)*L12)</f>
        <v>#REF!</v>
      </c>
      <c r="N12" s="89"/>
    </row>
    <row r="13" spans="1:15" x14ac:dyDescent="0.2">
      <c r="A13" s="127" t="e">
        <f>'Company Payroll'!#REF!</f>
        <v>#REF!</v>
      </c>
      <c r="B13" s="246" t="e">
        <f>'Company Payroll'!#REF!</f>
        <v>#REF!</v>
      </c>
      <c r="C13" s="128">
        <v>0</v>
      </c>
      <c r="D13" s="129">
        <v>0</v>
      </c>
      <c r="E13" s="129">
        <v>0</v>
      </c>
      <c r="F13" s="99">
        <v>0</v>
      </c>
      <c r="G13" s="130">
        <v>0</v>
      </c>
      <c r="H13" s="131">
        <v>0</v>
      </c>
      <c r="I13" s="130">
        <v>0</v>
      </c>
      <c r="J13" s="131">
        <v>0</v>
      </c>
      <c r="K13" s="229">
        <f>SUM(D13:J13)</f>
        <v>0</v>
      </c>
      <c r="L13" s="229">
        <v>0</v>
      </c>
      <c r="M13" s="132" t="e">
        <f>(((B13/40)*1.5)*L13)</f>
        <v>#REF!</v>
      </c>
      <c r="N13" s="89"/>
    </row>
    <row r="14" spans="1:15" x14ac:dyDescent="0.2">
      <c r="A14" s="127" t="e">
        <f>'Company Payroll'!#REF!</f>
        <v>#REF!</v>
      </c>
      <c r="B14" s="246" t="e">
        <f>'Company Payroll'!#REF!</f>
        <v>#REF!</v>
      </c>
      <c r="C14" s="128">
        <v>0</v>
      </c>
      <c r="D14" s="129">
        <v>0</v>
      </c>
      <c r="E14" s="129">
        <v>0</v>
      </c>
      <c r="F14" s="99">
        <v>0</v>
      </c>
      <c r="G14" s="130">
        <v>0</v>
      </c>
      <c r="H14" s="131">
        <v>0</v>
      </c>
      <c r="I14" s="130">
        <v>0</v>
      </c>
      <c r="J14" s="131">
        <v>0</v>
      </c>
      <c r="K14" s="230">
        <f t="shared" si="0"/>
        <v>0</v>
      </c>
      <c r="L14" s="229">
        <v>0</v>
      </c>
      <c r="M14" s="132" t="e">
        <f t="shared" si="1"/>
        <v>#REF!</v>
      </c>
      <c r="N14" s="89"/>
    </row>
    <row r="15" spans="1:15" x14ac:dyDescent="0.2">
      <c r="A15" s="133" t="e">
        <f>'Company Payroll'!#REF!</f>
        <v>#REF!</v>
      </c>
      <c r="B15" s="247" t="e">
        <f>'Company Payroll'!#REF!</f>
        <v>#REF!</v>
      </c>
      <c r="C15" s="248" t="e">
        <f>B15/6</f>
        <v>#REF!</v>
      </c>
      <c r="D15" s="134">
        <v>0</v>
      </c>
      <c r="E15" s="134">
        <v>0</v>
      </c>
      <c r="F15" s="135">
        <v>0</v>
      </c>
      <c r="G15" s="136">
        <v>0</v>
      </c>
      <c r="H15" s="137">
        <v>0</v>
      </c>
      <c r="I15" s="136">
        <v>0</v>
      </c>
      <c r="J15" s="137">
        <v>0</v>
      </c>
      <c r="K15" s="230">
        <f t="shared" si="0"/>
        <v>0</v>
      </c>
      <c r="L15" s="230">
        <v>0</v>
      </c>
      <c r="M15" s="126" t="e">
        <f t="shared" si="1"/>
        <v>#REF!</v>
      </c>
      <c r="N15" s="89"/>
    </row>
    <row r="16" spans="1:15" x14ac:dyDescent="0.2">
      <c r="A16" s="89"/>
      <c r="B16" s="110"/>
      <c r="C16" s="89"/>
      <c r="D16" s="89"/>
      <c r="E16" s="89"/>
      <c r="F16" s="89"/>
      <c r="G16" s="89"/>
      <c r="H16" s="89"/>
      <c r="I16" s="44"/>
      <c r="J16" s="44"/>
      <c r="K16" s="44"/>
      <c r="L16" s="89" t="s">
        <v>145</v>
      </c>
      <c r="M16" s="89"/>
      <c r="N16" s="89"/>
    </row>
    <row r="17" spans="1:14" ht="15.75" x14ac:dyDescent="0.25">
      <c r="A17" s="138" t="s">
        <v>45</v>
      </c>
      <c r="B17" s="89"/>
      <c r="C17" s="139"/>
      <c r="D17" s="139"/>
      <c r="E17" s="89"/>
      <c r="F17" s="89"/>
      <c r="G17" s="89"/>
      <c r="H17" s="89"/>
      <c r="I17" s="89"/>
      <c r="J17" s="89"/>
      <c r="K17" s="89"/>
      <c r="L17" s="89"/>
      <c r="M17" s="89"/>
      <c r="N17" s="89"/>
    </row>
    <row r="18" spans="1:14" x14ac:dyDescent="0.2">
      <c r="A18" s="745" t="s">
        <v>136</v>
      </c>
      <c r="B18" s="745"/>
      <c r="C18" s="745"/>
      <c r="D18" s="745"/>
      <c r="E18" s="745"/>
      <c r="F18" s="745"/>
      <c r="G18" s="89"/>
      <c r="H18" s="89"/>
      <c r="I18" s="89"/>
      <c r="J18" s="89"/>
      <c r="K18" s="89"/>
      <c r="L18" s="89"/>
      <c r="M18" s="89"/>
      <c r="N18" s="89"/>
    </row>
    <row r="19" spans="1:14" x14ac:dyDescent="0.2">
      <c r="A19" s="746" t="s">
        <v>145</v>
      </c>
      <c r="B19" s="745"/>
      <c r="C19" s="745"/>
      <c r="D19" s="745"/>
      <c r="E19" s="745"/>
      <c r="F19" s="745"/>
      <c r="G19" s="89"/>
      <c r="H19" s="89"/>
      <c r="I19" s="89"/>
      <c r="J19" s="89"/>
      <c r="K19" s="89"/>
      <c r="L19" s="89"/>
      <c r="M19" s="89"/>
      <c r="N19" s="89"/>
    </row>
    <row r="20" spans="1:14" x14ac:dyDescent="0.2">
      <c r="A20" s="745" t="s">
        <v>145</v>
      </c>
      <c r="B20" s="745"/>
      <c r="C20" s="745"/>
      <c r="D20" s="745"/>
      <c r="E20" s="745"/>
      <c r="F20" s="745"/>
      <c r="G20" s="89"/>
      <c r="H20" s="89"/>
      <c r="I20" s="89"/>
      <c r="J20" s="89"/>
      <c r="K20" s="89"/>
      <c r="L20" s="89"/>
      <c r="M20" s="89"/>
      <c r="N20" s="89"/>
    </row>
    <row r="21" spans="1:14" x14ac:dyDescent="0.2">
      <c r="A21" s="747" t="s">
        <v>145</v>
      </c>
      <c r="B21" s="747"/>
      <c r="C21" s="747"/>
      <c r="D21" s="747"/>
      <c r="E21" s="747"/>
      <c r="F21" s="747"/>
      <c r="G21" s="89"/>
      <c r="H21" s="89"/>
      <c r="I21" s="89"/>
      <c r="J21" s="89"/>
      <c r="K21" s="89"/>
      <c r="L21" s="89"/>
      <c r="M21" s="89"/>
      <c r="N21" s="89"/>
    </row>
    <row r="22" spans="1:14" x14ac:dyDescent="0.2">
      <c r="A22" s="89"/>
      <c r="B22" s="89"/>
      <c r="C22" s="114"/>
      <c r="D22" s="41"/>
      <c r="E22" s="41"/>
      <c r="F22" s="41"/>
      <c r="G22" s="89"/>
      <c r="H22" s="89"/>
      <c r="I22" s="140"/>
      <c r="J22" s="89"/>
      <c r="K22" s="89"/>
      <c r="L22" s="89"/>
      <c r="M22" s="89"/>
      <c r="N22" s="89"/>
    </row>
    <row r="23" spans="1:14" x14ac:dyDescent="0.2">
      <c r="A23" s="120"/>
      <c r="B23" s="141" t="s">
        <v>60</v>
      </c>
      <c r="C23" s="142" t="s">
        <v>46</v>
      </c>
      <c r="D23" s="142" t="s">
        <v>27</v>
      </c>
      <c r="E23" s="142" t="s">
        <v>28</v>
      </c>
      <c r="F23" s="89"/>
      <c r="G23" s="139"/>
      <c r="H23" s="89"/>
      <c r="I23" s="89"/>
      <c r="J23" s="89"/>
      <c r="K23" s="89"/>
      <c r="L23" s="89"/>
      <c r="M23" s="89"/>
      <c r="N23" s="89"/>
    </row>
    <row r="24" spans="1:14" x14ac:dyDescent="0.2">
      <c r="A24" s="127" t="e">
        <f t="shared" ref="A24:A30" si="2">A2</f>
        <v>#REF!</v>
      </c>
      <c r="B24" s="143">
        <f t="shared" ref="B24:B30" si="3">C2</f>
        <v>0</v>
      </c>
      <c r="C24" s="144" t="e">
        <f t="shared" ref="C24:C30" si="4">M2</f>
        <v>#REF!</v>
      </c>
      <c r="D24" s="145">
        <v>0</v>
      </c>
      <c r="E24" s="145">
        <v>0</v>
      </c>
      <c r="F24" s="110"/>
      <c r="G24" s="110"/>
      <c r="H24" s="89"/>
      <c r="I24" s="89"/>
      <c r="J24" s="89"/>
      <c r="K24" s="89"/>
      <c r="L24" s="89"/>
      <c r="M24" s="89"/>
      <c r="N24" s="89"/>
    </row>
    <row r="25" spans="1:14" x14ac:dyDescent="0.2">
      <c r="A25" s="127" t="e">
        <f t="shared" si="2"/>
        <v>#REF!</v>
      </c>
      <c r="B25" s="143">
        <f t="shared" si="3"/>
        <v>0</v>
      </c>
      <c r="C25" s="144" t="e">
        <f t="shared" si="4"/>
        <v>#REF!</v>
      </c>
      <c r="D25" s="145">
        <v>0</v>
      </c>
      <c r="E25" s="145">
        <v>0</v>
      </c>
      <c r="F25" s="110"/>
      <c r="G25" s="110"/>
      <c r="H25" s="89"/>
      <c r="I25" s="89"/>
      <c r="J25" s="89"/>
      <c r="K25" s="89"/>
      <c r="L25" s="89"/>
      <c r="M25" s="89"/>
      <c r="N25" s="89"/>
    </row>
    <row r="26" spans="1:14" x14ac:dyDescent="0.2">
      <c r="A26" s="127" t="e">
        <f t="shared" si="2"/>
        <v>#REF!</v>
      </c>
      <c r="B26" s="143">
        <f t="shared" si="3"/>
        <v>0</v>
      </c>
      <c r="C26" s="144" t="e">
        <f t="shared" si="4"/>
        <v>#REF!</v>
      </c>
      <c r="D26" s="145">
        <v>0</v>
      </c>
      <c r="E26" s="145">
        <v>0</v>
      </c>
      <c r="F26" s="110"/>
      <c r="G26" s="110"/>
      <c r="H26" s="89"/>
      <c r="I26" s="89"/>
      <c r="J26" s="89"/>
      <c r="K26" s="89"/>
      <c r="L26" s="89"/>
      <c r="M26" s="89"/>
      <c r="N26" s="89"/>
    </row>
    <row r="27" spans="1:14" x14ac:dyDescent="0.2">
      <c r="A27" s="127" t="e">
        <f t="shared" si="2"/>
        <v>#REF!</v>
      </c>
      <c r="B27" s="143">
        <f t="shared" si="3"/>
        <v>0</v>
      </c>
      <c r="C27" s="144" t="e">
        <f t="shared" si="4"/>
        <v>#REF!</v>
      </c>
      <c r="D27" s="145">
        <v>0</v>
      </c>
      <c r="E27" s="145">
        <v>0</v>
      </c>
      <c r="F27" s="110"/>
      <c r="G27" s="110"/>
      <c r="H27" s="89"/>
      <c r="I27" s="89"/>
      <c r="J27" s="89"/>
      <c r="K27" s="89"/>
      <c r="L27" s="89"/>
      <c r="M27" s="89"/>
      <c r="N27" s="89"/>
    </row>
    <row r="28" spans="1:14" x14ac:dyDescent="0.2">
      <c r="A28" s="127" t="e">
        <f t="shared" si="2"/>
        <v>#REF!</v>
      </c>
      <c r="B28" s="143">
        <f t="shared" si="3"/>
        <v>0</v>
      </c>
      <c r="C28" s="144" t="e">
        <f t="shared" si="4"/>
        <v>#REF!</v>
      </c>
      <c r="D28" s="145">
        <v>0</v>
      </c>
      <c r="E28" s="145">
        <v>0</v>
      </c>
      <c r="F28" s="110"/>
      <c r="G28" s="110"/>
      <c r="H28" s="89"/>
      <c r="I28" s="89"/>
      <c r="J28" s="89"/>
      <c r="K28" s="89"/>
      <c r="L28" s="89"/>
      <c r="M28" s="89"/>
      <c r="N28" s="89"/>
    </row>
    <row r="29" spans="1:14" x14ac:dyDescent="0.2">
      <c r="A29" s="127" t="e">
        <f t="shared" si="2"/>
        <v>#REF!</v>
      </c>
      <c r="B29" s="143">
        <f t="shared" si="3"/>
        <v>0</v>
      </c>
      <c r="C29" s="144" t="e">
        <f t="shared" si="4"/>
        <v>#REF!</v>
      </c>
      <c r="D29" s="145">
        <v>0</v>
      </c>
      <c r="E29" s="145">
        <v>0</v>
      </c>
      <c r="F29" s="110"/>
      <c r="G29" s="110"/>
      <c r="H29" s="89"/>
      <c r="I29" s="89"/>
      <c r="J29" s="89"/>
      <c r="K29" s="89"/>
      <c r="L29" s="89"/>
      <c r="M29" s="89"/>
      <c r="N29" s="89"/>
    </row>
    <row r="30" spans="1:14" x14ac:dyDescent="0.2">
      <c r="A30" s="127" t="e">
        <f t="shared" si="2"/>
        <v>#REF!</v>
      </c>
      <c r="B30" s="143">
        <f t="shared" si="3"/>
        <v>0</v>
      </c>
      <c r="C30" s="144" t="e">
        <f t="shared" si="4"/>
        <v>#REF!</v>
      </c>
      <c r="D30" s="145">
        <v>0</v>
      </c>
      <c r="E30" s="145">
        <v>0</v>
      </c>
      <c r="F30" s="110"/>
      <c r="G30" s="110"/>
      <c r="H30" s="89"/>
      <c r="I30" s="89"/>
      <c r="J30" s="89"/>
      <c r="K30" s="89"/>
      <c r="L30" s="89"/>
      <c r="M30" s="89"/>
      <c r="N30" s="89"/>
    </row>
    <row r="31" spans="1:14" x14ac:dyDescent="0.2">
      <c r="A31" s="127" t="e">
        <f t="shared" ref="A31:A37" si="5">A9</f>
        <v>#REF!</v>
      </c>
      <c r="B31" s="143">
        <f t="shared" ref="B31:B37" si="6">C9</f>
        <v>0</v>
      </c>
      <c r="C31" s="144" t="e">
        <f t="shared" ref="C31:C37" si="7">M9</f>
        <v>#REF!</v>
      </c>
      <c r="D31" s="145">
        <v>0</v>
      </c>
      <c r="E31" s="145">
        <v>0</v>
      </c>
      <c r="F31" s="110"/>
      <c r="G31" s="110"/>
      <c r="H31" s="89"/>
      <c r="I31" s="89"/>
      <c r="J31" s="89"/>
      <c r="K31" s="89"/>
      <c r="L31" s="89"/>
      <c r="M31" s="89"/>
      <c r="N31" s="89"/>
    </row>
    <row r="32" spans="1:14" x14ac:dyDescent="0.2">
      <c r="A32" s="127" t="e">
        <f t="shared" si="5"/>
        <v>#REF!</v>
      </c>
      <c r="B32" s="143">
        <f t="shared" si="6"/>
        <v>0</v>
      </c>
      <c r="C32" s="144" t="e">
        <f t="shared" si="7"/>
        <v>#REF!</v>
      </c>
      <c r="D32" s="145">
        <v>0</v>
      </c>
      <c r="E32" s="145">
        <v>0</v>
      </c>
      <c r="F32" s="110"/>
      <c r="G32" s="110"/>
      <c r="H32" s="89"/>
      <c r="I32" s="89"/>
      <c r="J32" s="89"/>
      <c r="K32" s="89"/>
      <c r="L32" s="89"/>
      <c r="M32" s="89"/>
      <c r="N32" s="89"/>
    </row>
    <row r="33" spans="1:14" x14ac:dyDescent="0.2">
      <c r="A33" s="127" t="e">
        <f t="shared" si="5"/>
        <v>#REF!</v>
      </c>
      <c r="B33" s="143">
        <f t="shared" si="6"/>
        <v>0</v>
      </c>
      <c r="C33" s="144" t="e">
        <f t="shared" si="7"/>
        <v>#REF!</v>
      </c>
      <c r="D33" s="145">
        <v>0</v>
      </c>
      <c r="E33" s="145">
        <v>0</v>
      </c>
      <c r="F33" s="110"/>
      <c r="G33" s="110"/>
      <c r="H33" s="89"/>
      <c r="I33" s="89"/>
      <c r="J33" s="89"/>
      <c r="K33" s="89"/>
      <c r="L33" s="89"/>
      <c r="M33" s="89"/>
      <c r="N33" s="89"/>
    </row>
    <row r="34" spans="1:14" x14ac:dyDescent="0.2">
      <c r="A34" s="127" t="e">
        <f t="shared" si="5"/>
        <v>#REF!</v>
      </c>
      <c r="B34" s="143">
        <f t="shared" si="6"/>
        <v>0</v>
      </c>
      <c r="C34" s="144" t="e">
        <f t="shared" si="7"/>
        <v>#REF!</v>
      </c>
      <c r="D34" s="145">
        <v>0</v>
      </c>
      <c r="E34" s="145">
        <v>0</v>
      </c>
      <c r="F34" s="110"/>
      <c r="G34" s="110"/>
      <c r="H34" s="89"/>
      <c r="I34" s="89"/>
      <c r="J34" s="89"/>
      <c r="K34" s="89"/>
      <c r="L34" s="89"/>
      <c r="M34" s="89"/>
      <c r="N34" s="89"/>
    </row>
    <row r="35" spans="1:14" x14ac:dyDescent="0.2">
      <c r="A35" s="127" t="e">
        <f t="shared" si="5"/>
        <v>#REF!</v>
      </c>
      <c r="B35" s="143">
        <f t="shared" si="6"/>
        <v>0</v>
      </c>
      <c r="C35" s="144" t="e">
        <f t="shared" si="7"/>
        <v>#REF!</v>
      </c>
      <c r="D35" s="145">
        <v>0</v>
      </c>
      <c r="E35" s="145">
        <v>0</v>
      </c>
      <c r="F35" s="110"/>
      <c r="G35" s="110"/>
      <c r="H35" s="89"/>
      <c r="I35" s="89"/>
      <c r="J35" s="89"/>
      <c r="K35" s="89"/>
      <c r="L35" s="89"/>
      <c r="M35" s="89"/>
      <c r="N35" s="89"/>
    </row>
    <row r="36" spans="1:14" x14ac:dyDescent="0.2">
      <c r="A36" s="127" t="e">
        <f t="shared" si="5"/>
        <v>#REF!</v>
      </c>
      <c r="B36" s="143">
        <f t="shared" si="6"/>
        <v>0</v>
      </c>
      <c r="C36" s="144" t="e">
        <f t="shared" si="7"/>
        <v>#REF!</v>
      </c>
      <c r="D36" s="145">
        <v>0</v>
      </c>
      <c r="E36" s="145">
        <v>0</v>
      </c>
      <c r="F36" s="110"/>
      <c r="G36" s="146"/>
      <c r="H36" s="89" t="s">
        <v>64</v>
      </c>
      <c r="I36" s="89"/>
      <c r="J36" s="89"/>
      <c r="K36" s="89"/>
      <c r="L36" s="89"/>
      <c r="M36" s="89"/>
      <c r="N36" s="89"/>
    </row>
    <row r="37" spans="1:14" x14ac:dyDescent="0.2">
      <c r="A37" s="133" t="e">
        <f t="shared" si="5"/>
        <v>#REF!</v>
      </c>
      <c r="B37" s="147" t="e">
        <f t="shared" si="6"/>
        <v>#REF!</v>
      </c>
      <c r="C37" s="147" t="e">
        <f t="shared" si="7"/>
        <v>#REF!</v>
      </c>
      <c r="D37" s="148">
        <v>0</v>
      </c>
      <c r="E37" s="149">
        <v>0</v>
      </c>
      <c r="F37" s="110"/>
      <c r="G37" s="150"/>
      <c r="H37" s="89" t="s">
        <v>127</v>
      </c>
      <c r="I37" s="89"/>
      <c r="J37" s="89"/>
      <c r="K37" s="89"/>
      <c r="L37" s="89"/>
      <c r="M37" s="89"/>
      <c r="N37" s="89"/>
    </row>
    <row r="38" spans="1:14" x14ac:dyDescent="0.2">
      <c r="A38" s="11"/>
      <c r="B38" s="32"/>
      <c r="C38" s="32"/>
      <c r="D38" s="32"/>
      <c r="E38" s="33"/>
      <c r="F38" s="14"/>
      <c r="G38" s="14"/>
      <c r="H38" s="11"/>
      <c r="I38" s="11"/>
      <c r="J38" s="11"/>
      <c r="K38" s="11"/>
      <c r="L38" s="11"/>
      <c r="M38" s="11"/>
      <c r="N38" s="11"/>
    </row>
    <row r="39" spans="1:14" x14ac:dyDescent="0.2">
      <c r="A39" s="11"/>
      <c r="B39" s="11"/>
      <c r="C39" s="11"/>
      <c r="D39" s="11"/>
      <c r="E39" s="11"/>
      <c r="F39" s="11"/>
      <c r="G39" s="11"/>
      <c r="H39" s="34"/>
      <c r="I39" s="11"/>
      <c r="J39" s="11"/>
      <c r="K39" s="11"/>
      <c r="L39" s="11"/>
      <c r="M39" s="11"/>
      <c r="N39" s="11"/>
    </row>
    <row r="40" spans="1:14" x14ac:dyDescent="0.2">
      <c r="B40" s="10"/>
      <c r="H40" s="9"/>
    </row>
  </sheetData>
  <mergeCells count="4">
    <mergeCell ref="A18:F18"/>
    <mergeCell ref="A19:F19"/>
    <mergeCell ref="A20:F20"/>
    <mergeCell ref="A21:F21"/>
  </mergeCells>
  <phoneticPr fontId="0" type="noConversion"/>
  <pageMargins left="0.5" right="0.5" top="1" bottom="1" header="0.5" footer="0.5"/>
  <pageSetup scale="74" orientation="landscape" blackAndWhite="1" r:id="rId1"/>
  <headerFooter alignWithMargins="0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1626"/>
  <sheetViews>
    <sheetView view="pageBreakPreview" zoomScale="90" zoomScaleNormal="125" zoomScaleSheetLayoutView="90" zoomScalePageLayoutView="125" workbookViewId="0">
      <pane xSplit="1" ySplit="7" topLeftCell="B195" activePane="bottomRight" state="frozen"/>
      <selection pane="topRight" activeCell="B1" sqref="B1"/>
      <selection pane="bottomLeft" activeCell="A8" sqref="A8"/>
      <selection pane="bottomRight" activeCell="A214" sqref="A214"/>
    </sheetView>
  </sheetViews>
  <sheetFormatPr defaultColWidth="13.7109375" defaultRowHeight="12.75" x14ac:dyDescent="0.2"/>
  <cols>
    <col min="1" max="1" width="30.7109375" customWidth="1"/>
    <col min="2" max="2" width="16.140625" style="4" customWidth="1"/>
    <col min="3" max="3" width="13.7109375" style="4" customWidth="1"/>
    <col min="4" max="4" width="14.140625" customWidth="1"/>
    <col min="5" max="5" width="13" customWidth="1"/>
    <col min="6" max="6" width="13" style="3" customWidth="1"/>
    <col min="7" max="7" width="14.42578125" style="3" customWidth="1"/>
    <col min="8" max="8" width="13" style="305" customWidth="1"/>
    <col min="9" max="9" width="13.7109375" style="3" customWidth="1"/>
    <col min="10" max="12" width="13" style="3" customWidth="1"/>
    <col min="13" max="13" width="13" style="6" customWidth="1"/>
    <col min="14" max="14" width="13" style="3" customWidth="1"/>
    <col min="15" max="15" width="13.7109375" style="3" customWidth="1"/>
    <col min="16" max="16" width="13" style="3" customWidth="1"/>
    <col min="17" max="17" width="14.7109375" style="305" customWidth="1"/>
    <col min="18" max="18" width="15.7109375" bestFit="1" customWidth="1"/>
    <col min="19" max="19" width="13.7109375" style="156" customWidth="1"/>
    <col min="20" max="20" width="13.42578125" style="4" customWidth="1"/>
    <col min="21" max="21" width="11.140625" style="4" customWidth="1"/>
    <col min="22" max="22" width="25.5703125" customWidth="1"/>
    <col min="23" max="23" width="17.7109375" bestFit="1" customWidth="1"/>
    <col min="24" max="24" width="10.28515625" style="5" bestFit="1" customWidth="1"/>
    <col min="25" max="39" width="13.7109375" style="11" customWidth="1"/>
  </cols>
  <sheetData>
    <row r="1" spans="1:39" ht="23.1" customHeight="1" x14ac:dyDescent="0.35">
      <c r="A1" s="718" t="s">
        <v>116</v>
      </c>
      <c r="B1" s="719"/>
      <c r="C1" s="50" t="s">
        <v>403</v>
      </c>
      <c r="D1" s="43"/>
      <c r="E1" s="280"/>
      <c r="F1" s="44"/>
      <c r="G1" s="44"/>
      <c r="H1" s="461"/>
      <c r="I1" s="45"/>
      <c r="J1" s="44"/>
      <c r="K1" s="45"/>
      <c r="L1" s="44"/>
      <c r="M1" s="48"/>
      <c r="N1" s="44"/>
      <c r="O1" s="72"/>
      <c r="P1" s="49"/>
      <c r="Q1" s="299"/>
      <c r="R1" s="11"/>
      <c r="S1" s="11"/>
      <c r="T1" s="11"/>
      <c r="U1" s="11"/>
      <c r="V1" s="11"/>
      <c r="W1" s="11"/>
      <c r="X1" s="11"/>
      <c r="Y1" s="365"/>
      <c r="AG1"/>
      <c r="AH1"/>
      <c r="AI1"/>
      <c r="AJ1"/>
      <c r="AK1"/>
      <c r="AL1"/>
      <c r="AM1"/>
    </row>
    <row r="2" spans="1:39" ht="14.1" customHeight="1" x14ac:dyDescent="0.25">
      <c r="A2" s="720" t="s">
        <v>30</v>
      </c>
      <c r="B2" s="721"/>
      <c r="C2" s="109" t="s">
        <v>320</v>
      </c>
      <c r="E2" s="540"/>
      <c r="F2" s="540"/>
      <c r="G2" s="540"/>
      <c r="H2" s="541"/>
      <c r="I2" s="542"/>
      <c r="J2" s="540"/>
      <c r="K2" s="51"/>
      <c r="L2" s="44"/>
      <c r="M2" s="51"/>
      <c r="N2" s="44"/>
      <c r="O2" s="72"/>
      <c r="P2" s="42"/>
      <c r="Q2" s="300"/>
      <c r="R2" s="11"/>
      <c r="S2" s="11"/>
      <c r="T2" s="11"/>
      <c r="U2" s="11"/>
      <c r="V2" s="11"/>
      <c r="W2" s="11"/>
      <c r="X2" s="11"/>
      <c r="AG2"/>
      <c r="AH2"/>
      <c r="AI2"/>
      <c r="AJ2"/>
      <c r="AK2"/>
      <c r="AL2"/>
      <c r="AM2"/>
    </row>
    <row r="3" spans="1:39" ht="15.75" customHeight="1" x14ac:dyDescent="0.25">
      <c r="A3" s="722" t="s">
        <v>406</v>
      </c>
      <c r="B3" s="722"/>
      <c r="C3" s="109" t="s">
        <v>401</v>
      </c>
      <c r="D3" s="44"/>
      <c r="E3" s="540"/>
      <c r="F3" s="540"/>
      <c r="G3" s="540"/>
      <c r="H3" s="541"/>
      <c r="I3" s="542"/>
      <c r="J3" s="540"/>
      <c r="K3" s="51"/>
      <c r="L3" s="44"/>
      <c r="M3" s="51"/>
      <c r="N3" s="44"/>
      <c r="O3" s="72"/>
      <c r="P3" s="42"/>
      <c r="Q3" s="300"/>
      <c r="R3" s="11"/>
      <c r="S3" s="11"/>
      <c r="T3" s="11"/>
      <c r="U3" s="11"/>
      <c r="V3" s="11"/>
      <c r="W3" s="11"/>
      <c r="X3" s="11"/>
      <c r="AG3"/>
      <c r="AH3"/>
      <c r="AI3"/>
      <c r="AJ3"/>
      <c r="AK3"/>
      <c r="AL3"/>
      <c r="AM3"/>
    </row>
    <row r="4" spans="1:39" ht="14.1" customHeight="1" x14ac:dyDescent="0.2">
      <c r="B4" s="109"/>
      <c r="C4" s="109" t="s">
        <v>402</v>
      </c>
      <c r="D4" s="44"/>
      <c r="E4" s="543"/>
      <c r="F4" s="543"/>
      <c r="G4" s="543"/>
      <c r="H4" s="544"/>
      <c r="I4" s="543"/>
      <c r="J4" s="540"/>
      <c r="K4" s="45"/>
      <c r="L4" s="44"/>
      <c r="M4" s="53"/>
      <c r="N4" s="44"/>
      <c r="O4" s="72"/>
      <c r="P4" s="42"/>
      <c r="Q4" s="300"/>
      <c r="R4" s="11"/>
      <c r="S4" s="11"/>
      <c r="T4" s="11"/>
      <c r="U4" s="11"/>
      <c r="V4" s="11"/>
      <c r="W4" s="11"/>
      <c r="X4" s="11"/>
      <c r="AG4"/>
      <c r="AH4"/>
      <c r="AI4"/>
      <c r="AJ4"/>
      <c r="AK4"/>
      <c r="AL4"/>
      <c r="AM4"/>
    </row>
    <row r="5" spans="1:39" x14ac:dyDescent="0.2">
      <c r="A5" s="44"/>
      <c r="B5" s="35"/>
      <c r="C5" s="54"/>
      <c r="D5" s="54"/>
      <c r="E5" s="46"/>
      <c r="F5" s="46"/>
      <c r="G5" s="46"/>
      <c r="H5" s="301" t="s">
        <v>145</v>
      </c>
      <c r="I5" s="46"/>
      <c r="J5" s="46" t="s">
        <v>145</v>
      </c>
      <c r="K5" s="46"/>
      <c r="L5" s="46"/>
      <c r="M5" s="55" t="s">
        <v>145</v>
      </c>
      <c r="N5" s="44"/>
      <c r="O5" s="72"/>
      <c r="P5" s="42"/>
      <c r="Q5" s="300"/>
      <c r="R5" s="11"/>
      <c r="S5" s="11"/>
      <c r="T5" s="11"/>
      <c r="U5" s="11"/>
      <c r="V5" s="11"/>
      <c r="W5" s="11"/>
      <c r="X5" s="11"/>
      <c r="AG5"/>
      <c r="AH5"/>
      <c r="AI5"/>
      <c r="AJ5"/>
      <c r="AK5"/>
      <c r="AL5"/>
      <c r="AM5"/>
    </row>
    <row r="6" spans="1:39" ht="39.75" customHeight="1" x14ac:dyDescent="0.2">
      <c r="A6" s="55" t="s">
        <v>251</v>
      </c>
      <c r="B6" s="55" t="s">
        <v>47</v>
      </c>
      <c r="C6" s="55" t="s">
        <v>29</v>
      </c>
      <c r="D6" s="55" t="s">
        <v>278</v>
      </c>
      <c r="E6" s="435" t="s">
        <v>280</v>
      </c>
      <c r="F6" s="55" t="s">
        <v>279</v>
      </c>
      <c r="G6" s="55" t="s">
        <v>301</v>
      </c>
      <c r="H6" s="55" t="s">
        <v>261</v>
      </c>
      <c r="I6" s="55" t="s">
        <v>262</v>
      </c>
      <c r="J6" s="55" t="s">
        <v>302</v>
      </c>
      <c r="K6" s="55" t="s">
        <v>135</v>
      </c>
      <c r="L6" s="55" t="s">
        <v>173</v>
      </c>
      <c r="M6" s="55" t="s">
        <v>264</v>
      </c>
      <c r="N6" s="55" t="s">
        <v>267</v>
      </c>
      <c r="O6" s="55" t="s">
        <v>181</v>
      </c>
      <c r="P6" s="55" t="s">
        <v>268</v>
      </c>
      <c r="Q6" s="55" t="s">
        <v>269</v>
      </c>
      <c r="R6" s="55" t="s">
        <v>265</v>
      </c>
      <c r="S6" s="55" t="s">
        <v>129</v>
      </c>
      <c r="T6" s="55" t="s">
        <v>266</v>
      </c>
      <c r="U6" s="379"/>
      <c r="V6" s="380"/>
      <c r="W6" s="380"/>
      <c r="X6" s="11"/>
      <c r="AG6"/>
      <c r="AH6"/>
      <c r="AI6"/>
      <c r="AJ6"/>
      <c r="AK6"/>
      <c r="AL6"/>
      <c r="AM6"/>
    </row>
    <row r="7" spans="1:39" x14ac:dyDescent="0.2">
      <c r="B7" s="54"/>
      <c r="C7" s="54"/>
      <c r="D7" s="55"/>
      <c r="E7" s="301"/>
      <c r="F7" s="157"/>
      <c r="G7" s="46"/>
      <c r="H7" s="157"/>
      <c r="I7" s="273"/>
      <c r="J7" s="46"/>
      <c r="K7" s="46"/>
      <c r="L7" s="46"/>
      <c r="M7" s="46"/>
      <c r="N7" s="55"/>
      <c r="O7" s="43"/>
      <c r="P7" s="55"/>
      <c r="Q7" s="43"/>
      <c r="R7" s="83"/>
      <c r="S7" s="54"/>
      <c r="T7" s="301"/>
      <c r="U7" s="31"/>
      <c r="V7" s="11"/>
      <c r="W7" s="11"/>
      <c r="X7" s="11"/>
      <c r="AG7"/>
      <c r="AH7"/>
      <c r="AI7"/>
      <c r="AJ7"/>
      <c r="AK7"/>
      <c r="AL7"/>
      <c r="AM7"/>
    </row>
    <row r="8" spans="1:39" x14ac:dyDescent="0.2">
      <c r="A8" s="282"/>
      <c r="B8" s="284"/>
      <c r="C8" s="285"/>
      <c r="D8" s="69"/>
      <c r="E8" s="462">
        <f t="shared" ref="E8:E16" si="0">D8/8</f>
        <v>0</v>
      </c>
      <c r="F8" s="484"/>
      <c r="G8" s="223">
        <f t="shared" ref="G8:G28" si="1">E8*F8</f>
        <v>0</v>
      </c>
      <c r="H8" s="484"/>
      <c r="I8" s="484"/>
      <c r="J8" s="223">
        <f t="shared" ref="J8:J28" si="2">(H8+I8)*E8</f>
        <v>0</v>
      </c>
      <c r="K8" s="485"/>
      <c r="L8" s="58"/>
      <c r="M8" s="225">
        <f t="shared" ref="M8:M28" si="3">K8*L8</f>
        <v>0</v>
      </c>
      <c r="N8" s="491"/>
      <c r="O8" s="58"/>
      <c r="P8" s="223">
        <f t="shared" ref="P8:P28" si="4">N8*O8</f>
        <v>0</v>
      </c>
      <c r="Q8" s="215">
        <v>0</v>
      </c>
      <c r="R8" s="490">
        <f t="shared" ref="R8:R16" si="5">G8+J8+M8+P8+Q8</f>
        <v>0</v>
      </c>
      <c r="S8" s="57">
        <f t="shared" ref="S8:S18" si="6">-R8*0.0225</f>
        <v>0</v>
      </c>
      <c r="T8" s="518">
        <f>-R8*0.1</f>
        <v>0</v>
      </c>
      <c r="U8" s="365"/>
      <c r="V8" s="367"/>
      <c r="W8" s="367"/>
      <c r="X8" s="11"/>
      <c r="AG8"/>
      <c r="AH8"/>
      <c r="AI8"/>
      <c r="AJ8"/>
      <c r="AK8"/>
      <c r="AL8"/>
      <c r="AM8"/>
    </row>
    <row r="9" spans="1:39" x14ac:dyDescent="0.2">
      <c r="A9" s="282"/>
      <c r="B9" s="284"/>
      <c r="C9" s="285"/>
      <c r="D9" s="69"/>
      <c r="E9" s="462">
        <f>D9/8</f>
        <v>0</v>
      </c>
      <c r="F9" s="484"/>
      <c r="G9" s="223">
        <f>E9*F9</f>
        <v>0</v>
      </c>
      <c r="H9" s="484"/>
      <c r="I9" s="484"/>
      <c r="J9" s="223">
        <f>(H9+I9)*E9</f>
        <v>0</v>
      </c>
      <c r="K9" s="485"/>
      <c r="L9" s="58"/>
      <c r="M9" s="225">
        <f>K9*L9</f>
        <v>0</v>
      </c>
      <c r="N9" s="491"/>
      <c r="O9" s="58"/>
      <c r="P9" s="223">
        <f>N9*O9</f>
        <v>0</v>
      </c>
      <c r="Q9" s="215">
        <v>0</v>
      </c>
      <c r="R9" s="490">
        <f>G9+J9+M9+P9+Q9</f>
        <v>0</v>
      </c>
      <c r="S9" s="518">
        <f>-R9*0.0225</f>
        <v>0</v>
      </c>
      <c r="T9" s="518">
        <f>-R9*0.1</f>
        <v>0</v>
      </c>
      <c r="U9" s="365"/>
      <c r="V9" s="367"/>
      <c r="W9" s="367"/>
      <c r="X9" s="419"/>
      <c r="Y9" s="419"/>
      <c r="Z9" s="419"/>
      <c r="AA9" s="419"/>
      <c r="AB9" s="419"/>
      <c r="AC9" s="419"/>
      <c r="AD9" s="419"/>
      <c r="AE9" s="419"/>
      <c r="AF9" s="419"/>
      <c r="AG9"/>
      <c r="AH9"/>
      <c r="AI9"/>
      <c r="AJ9"/>
      <c r="AK9"/>
      <c r="AL9"/>
      <c r="AM9"/>
    </row>
    <row r="10" spans="1:39" x14ac:dyDescent="0.2">
      <c r="A10" s="282"/>
      <c r="B10" s="284"/>
      <c r="C10" s="285"/>
      <c r="D10" s="69"/>
      <c r="E10" s="462">
        <f t="shared" si="0"/>
        <v>0</v>
      </c>
      <c r="F10" s="484"/>
      <c r="G10" s="223">
        <f t="shared" si="1"/>
        <v>0</v>
      </c>
      <c r="H10" s="484"/>
      <c r="I10" s="484"/>
      <c r="J10" s="223">
        <f t="shared" si="2"/>
        <v>0</v>
      </c>
      <c r="K10" s="485"/>
      <c r="L10" s="58"/>
      <c r="M10" s="225">
        <f t="shared" si="3"/>
        <v>0</v>
      </c>
      <c r="N10" s="491"/>
      <c r="O10" s="58"/>
      <c r="P10" s="223">
        <f t="shared" si="4"/>
        <v>0</v>
      </c>
      <c r="Q10" s="215">
        <v>0</v>
      </c>
      <c r="R10" s="490">
        <f t="shared" si="5"/>
        <v>0</v>
      </c>
      <c r="S10" s="518">
        <f t="shared" si="6"/>
        <v>0</v>
      </c>
      <c r="T10" s="518">
        <v>0</v>
      </c>
      <c r="U10" s="365"/>
      <c r="V10" s="367"/>
      <c r="W10" s="367"/>
      <c r="X10" s="419"/>
      <c r="Y10" s="419"/>
      <c r="Z10" s="419"/>
      <c r="AA10" s="419"/>
      <c r="AB10" s="419"/>
      <c r="AC10" s="419"/>
      <c r="AD10" s="419"/>
      <c r="AE10" s="419"/>
      <c r="AF10" s="419"/>
      <c r="AG10"/>
      <c r="AH10"/>
      <c r="AI10"/>
      <c r="AJ10"/>
      <c r="AK10"/>
      <c r="AL10"/>
      <c r="AM10"/>
    </row>
    <row r="11" spans="1:39" x14ac:dyDescent="0.2">
      <c r="A11" s="282"/>
      <c r="B11" s="284"/>
      <c r="C11" s="285"/>
      <c r="D11" s="69"/>
      <c r="E11" s="462">
        <f t="shared" si="0"/>
        <v>0</v>
      </c>
      <c r="F11" s="484"/>
      <c r="G11" s="223">
        <f t="shared" si="1"/>
        <v>0</v>
      </c>
      <c r="H11" s="484"/>
      <c r="I11" s="484"/>
      <c r="J11" s="223">
        <f t="shared" si="2"/>
        <v>0</v>
      </c>
      <c r="K11" s="485"/>
      <c r="L11" s="58"/>
      <c r="M11" s="225">
        <f t="shared" si="3"/>
        <v>0</v>
      </c>
      <c r="N11" s="491"/>
      <c r="O11" s="58"/>
      <c r="P11" s="223">
        <f t="shared" si="4"/>
        <v>0</v>
      </c>
      <c r="Q11" s="215">
        <v>0</v>
      </c>
      <c r="R11" s="490">
        <f t="shared" si="5"/>
        <v>0</v>
      </c>
      <c r="S11" s="518">
        <f t="shared" si="6"/>
        <v>0</v>
      </c>
      <c r="T11" s="518">
        <f t="shared" ref="T11:T17" si="7">-R11*0.1</f>
        <v>0</v>
      </c>
      <c r="U11" s="365"/>
      <c r="V11" s="367"/>
      <c r="W11" s="367"/>
      <c r="X11" s="419"/>
      <c r="Y11" s="419"/>
      <c r="Z11" s="419"/>
      <c r="AA11" s="419"/>
      <c r="AB11" s="419"/>
      <c r="AC11" s="419"/>
      <c r="AD11" s="419"/>
      <c r="AE11" s="419"/>
      <c r="AF11" s="419"/>
      <c r="AG11"/>
      <c r="AH11"/>
      <c r="AI11"/>
      <c r="AJ11"/>
      <c r="AK11"/>
      <c r="AL11"/>
      <c r="AM11"/>
    </row>
    <row r="12" spans="1:39" x14ac:dyDescent="0.2">
      <c r="A12" s="667"/>
      <c r="B12" s="284"/>
      <c r="C12" s="285"/>
      <c r="D12" s="69"/>
      <c r="E12" s="462">
        <f>D12/8</f>
        <v>0</v>
      </c>
      <c r="F12" s="484"/>
      <c r="G12" s="223">
        <f>E12*F12</f>
        <v>0</v>
      </c>
      <c r="H12" s="484"/>
      <c r="I12" s="484"/>
      <c r="J12" s="223">
        <f>(H12+I12)*E12</f>
        <v>0</v>
      </c>
      <c r="K12" s="485"/>
      <c r="L12" s="58"/>
      <c r="M12" s="225">
        <f>K12*L12</f>
        <v>0</v>
      </c>
      <c r="N12" s="491"/>
      <c r="O12" s="58"/>
      <c r="P12" s="223">
        <f>N12*O12</f>
        <v>0</v>
      </c>
      <c r="Q12" s="215">
        <v>0</v>
      </c>
      <c r="R12" s="490">
        <f>G12+J12+M12+P12+Q12</f>
        <v>0</v>
      </c>
      <c r="S12" s="518">
        <f>-R12*0.0225</f>
        <v>0</v>
      </c>
      <c r="T12" s="518">
        <f t="shared" si="7"/>
        <v>0</v>
      </c>
      <c r="U12" s="365"/>
      <c r="V12" s="367"/>
      <c r="W12" s="367"/>
      <c r="X12" s="419"/>
      <c r="Y12" s="419"/>
      <c r="Z12" s="419"/>
      <c r="AA12" s="419"/>
      <c r="AB12" s="419"/>
      <c r="AC12" s="419"/>
      <c r="AD12" s="419"/>
      <c r="AE12" s="419"/>
      <c r="AF12" s="419"/>
      <c r="AG12"/>
      <c r="AH12"/>
      <c r="AI12"/>
      <c r="AJ12"/>
      <c r="AK12"/>
      <c r="AL12"/>
      <c r="AM12"/>
    </row>
    <row r="13" spans="1:39" x14ac:dyDescent="0.2">
      <c r="A13" s="282"/>
      <c r="B13" s="284"/>
      <c r="C13" s="285"/>
      <c r="D13" s="69"/>
      <c r="E13" s="462">
        <f>D13/8</f>
        <v>0</v>
      </c>
      <c r="F13" s="484"/>
      <c r="G13" s="223">
        <f>E13*F13</f>
        <v>0</v>
      </c>
      <c r="H13" s="484"/>
      <c r="I13" s="484"/>
      <c r="J13" s="223">
        <f>(H13+I13)*E13</f>
        <v>0</v>
      </c>
      <c r="K13" s="485"/>
      <c r="L13" s="58"/>
      <c r="M13" s="225">
        <f>K13*L13</f>
        <v>0</v>
      </c>
      <c r="N13" s="491"/>
      <c r="O13" s="58"/>
      <c r="P13" s="223">
        <f>N13*O13</f>
        <v>0</v>
      </c>
      <c r="Q13" s="215">
        <v>0</v>
      </c>
      <c r="R13" s="490">
        <f>G13+J13+M13+P13+Q13</f>
        <v>0</v>
      </c>
      <c r="S13" s="518">
        <f>-R13*0.0225</f>
        <v>0</v>
      </c>
      <c r="T13" s="518">
        <f t="shared" si="7"/>
        <v>0</v>
      </c>
      <c r="U13" s="365"/>
      <c r="V13" s="367"/>
      <c r="W13" s="367"/>
      <c r="X13" s="419"/>
      <c r="Y13" s="419"/>
      <c r="Z13" s="419"/>
      <c r="AA13" s="419"/>
      <c r="AB13" s="419"/>
      <c r="AC13" s="419"/>
      <c r="AD13" s="419"/>
      <c r="AE13" s="419"/>
      <c r="AF13" s="419"/>
      <c r="AG13"/>
      <c r="AH13"/>
      <c r="AI13"/>
      <c r="AJ13"/>
      <c r="AK13"/>
      <c r="AL13"/>
      <c r="AM13"/>
    </row>
    <row r="14" spans="1:39" x14ac:dyDescent="0.2">
      <c r="A14" s="667"/>
      <c r="B14" s="284"/>
      <c r="C14" s="285"/>
      <c r="D14" s="69"/>
      <c r="E14" s="462">
        <f t="shared" si="0"/>
        <v>0</v>
      </c>
      <c r="F14" s="484"/>
      <c r="G14" s="223">
        <f t="shared" si="1"/>
        <v>0</v>
      </c>
      <c r="H14" s="484"/>
      <c r="I14" s="484"/>
      <c r="J14" s="223">
        <f t="shared" si="2"/>
        <v>0</v>
      </c>
      <c r="K14" s="485"/>
      <c r="L14" s="58"/>
      <c r="M14" s="225">
        <f t="shared" si="3"/>
        <v>0</v>
      </c>
      <c r="N14" s="491"/>
      <c r="O14" s="58"/>
      <c r="P14" s="223">
        <f t="shared" si="4"/>
        <v>0</v>
      </c>
      <c r="Q14" s="215">
        <v>0</v>
      </c>
      <c r="R14" s="490">
        <f t="shared" si="5"/>
        <v>0</v>
      </c>
      <c r="S14" s="518">
        <f>(-R14*0.0225)</f>
        <v>0</v>
      </c>
      <c r="T14" s="518">
        <f>-R14*0.1</f>
        <v>0</v>
      </c>
      <c r="U14" s="365"/>
      <c r="V14" s="367"/>
      <c r="W14" s="367"/>
      <c r="X14" s="419"/>
      <c r="Y14" s="419"/>
      <c r="Z14" s="419"/>
      <c r="AA14" s="419"/>
      <c r="AB14" s="419"/>
      <c r="AC14" s="419"/>
      <c r="AD14" s="419"/>
      <c r="AE14" s="419"/>
      <c r="AF14" s="419"/>
      <c r="AG14"/>
      <c r="AH14"/>
      <c r="AI14"/>
      <c r="AJ14"/>
      <c r="AK14"/>
      <c r="AL14"/>
      <c r="AM14"/>
    </row>
    <row r="15" spans="1:39" x14ac:dyDescent="0.2">
      <c r="A15" s="282"/>
      <c r="B15" s="284"/>
      <c r="C15" s="285"/>
      <c r="D15" s="69"/>
      <c r="E15" s="462">
        <f>D15/8</f>
        <v>0</v>
      </c>
      <c r="F15" s="484"/>
      <c r="G15" s="223">
        <f>E15*F15</f>
        <v>0</v>
      </c>
      <c r="H15" s="484"/>
      <c r="I15" s="484"/>
      <c r="J15" s="223">
        <f>(H15+I15)*E15</f>
        <v>0</v>
      </c>
      <c r="K15" s="485"/>
      <c r="L15" s="58"/>
      <c r="M15" s="225">
        <f>K15*L15</f>
        <v>0</v>
      </c>
      <c r="N15" s="492"/>
      <c r="O15" s="58"/>
      <c r="P15" s="223">
        <f>N15*O15</f>
        <v>0</v>
      </c>
      <c r="Q15" s="215">
        <v>0</v>
      </c>
      <c r="R15" s="490">
        <f>G15+J15+M15+P15+Q15</f>
        <v>0</v>
      </c>
      <c r="S15" s="518">
        <f>-R15*0.0225</f>
        <v>0</v>
      </c>
      <c r="T15" s="518">
        <f t="shared" si="7"/>
        <v>0</v>
      </c>
      <c r="U15" s="419"/>
      <c r="V15" s="367"/>
      <c r="W15" s="367"/>
      <c r="X15" s="419"/>
      <c r="Y15" s="419"/>
      <c r="Z15" s="419"/>
      <c r="AA15" s="419"/>
      <c r="AB15" s="419"/>
      <c r="AC15" s="419"/>
      <c r="AD15" s="419"/>
      <c r="AE15" s="419"/>
      <c r="AF15" s="419"/>
      <c r="AG15"/>
      <c r="AH15"/>
      <c r="AI15"/>
      <c r="AJ15"/>
      <c r="AK15"/>
      <c r="AL15"/>
      <c r="AM15"/>
    </row>
    <row r="16" spans="1:39" x14ac:dyDescent="0.2">
      <c r="A16" s="667"/>
      <c r="B16" s="284"/>
      <c r="C16" s="285"/>
      <c r="D16" s="69"/>
      <c r="E16" s="462">
        <f t="shared" si="0"/>
        <v>0</v>
      </c>
      <c r="F16" s="484"/>
      <c r="G16" s="223">
        <f t="shared" si="1"/>
        <v>0</v>
      </c>
      <c r="H16" s="484"/>
      <c r="I16" s="484"/>
      <c r="J16" s="223">
        <f t="shared" si="2"/>
        <v>0</v>
      </c>
      <c r="K16" s="485"/>
      <c r="L16" s="58"/>
      <c r="M16" s="225">
        <f t="shared" si="3"/>
        <v>0</v>
      </c>
      <c r="N16" s="492"/>
      <c r="O16" s="58"/>
      <c r="P16" s="223">
        <f t="shared" si="4"/>
        <v>0</v>
      </c>
      <c r="Q16" s="215">
        <v>0</v>
      </c>
      <c r="R16" s="490">
        <f t="shared" si="5"/>
        <v>0</v>
      </c>
      <c r="S16" s="57">
        <f>-R16*0.0225</f>
        <v>0</v>
      </c>
      <c r="T16" s="518">
        <f t="shared" si="7"/>
        <v>0</v>
      </c>
      <c r="U16" s="11"/>
      <c r="V16" s="367"/>
      <c r="W16" s="367"/>
      <c r="X16" s="11"/>
      <c r="AG16"/>
      <c r="AH16"/>
      <c r="AI16"/>
      <c r="AJ16"/>
      <c r="AK16"/>
      <c r="AL16"/>
      <c r="AM16"/>
    </row>
    <row r="17" spans="1:39" x14ac:dyDescent="0.2">
      <c r="A17" s="282"/>
      <c r="B17" s="284"/>
      <c r="C17" s="285"/>
      <c r="D17" s="69"/>
      <c r="E17" s="462">
        <f t="shared" ref="E17:E28" si="8">D17/8</f>
        <v>0</v>
      </c>
      <c r="F17" s="484"/>
      <c r="G17" s="223">
        <f t="shared" si="1"/>
        <v>0</v>
      </c>
      <c r="H17" s="484"/>
      <c r="I17" s="484"/>
      <c r="J17" s="223">
        <f t="shared" si="2"/>
        <v>0</v>
      </c>
      <c r="K17" s="485"/>
      <c r="L17" s="58"/>
      <c r="M17" s="225">
        <f t="shared" si="3"/>
        <v>0</v>
      </c>
      <c r="N17" s="491"/>
      <c r="O17" s="58"/>
      <c r="P17" s="223">
        <f t="shared" si="4"/>
        <v>0</v>
      </c>
      <c r="Q17" s="215">
        <v>0</v>
      </c>
      <c r="R17" s="490">
        <f t="shared" ref="R17:R28" si="9">G17+J17+M17+P17+Q17</f>
        <v>0</v>
      </c>
      <c r="S17" s="57">
        <f t="shared" si="6"/>
        <v>0</v>
      </c>
      <c r="T17" s="518">
        <f t="shared" si="7"/>
        <v>0</v>
      </c>
      <c r="U17" s="365"/>
      <c r="V17" s="367"/>
      <c r="W17" s="367"/>
      <c r="X17" s="11"/>
      <c r="AG17"/>
      <c r="AH17"/>
      <c r="AI17"/>
      <c r="AJ17"/>
      <c r="AK17"/>
      <c r="AL17"/>
      <c r="AM17"/>
    </row>
    <row r="18" spans="1:39" x14ac:dyDescent="0.2">
      <c r="A18" s="282"/>
      <c r="B18" s="284"/>
      <c r="C18" s="285"/>
      <c r="D18" s="69"/>
      <c r="E18" s="462">
        <f>D18/8</f>
        <v>0</v>
      </c>
      <c r="F18" s="484"/>
      <c r="G18" s="223">
        <f t="shared" si="1"/>
        <v>0</v>
      </c>
      <c r="H18" s="484"/>
      <c r="I18" s="484"/>
      <c r="J18" s="223">
        <f t="shared" si="2"/>
        <v>0</v>
      </c>
      <c r="K18" s="485"/>
      <c r="L18" s="58"/>
      <c r="M18" s="225">
        <f t="shared" si="3"/>
        <v>0</v>
      </c>
      <c r="N18" s="491"/>
      <c r="O18" s="58"/>
      <c r="P18" s="223">
        <f t="shared" si="4"/>
        <v>0</v>
      </c>
      <c r="Q18" s="215">
        <v>0</v>
      </c>
      <c r="R18" s="490">
        <f>G18+J18+M18+P18+Q18</f>
        <v>0</v>
      </c>
      <c r="S18" s="518">
        <f t="shared" si="6"/>
        <v>0</v>
      </c>
      <c r="T18" s="518">
        <f>-R18*0.1</f>
        <v>0</v>
      </c>
      <c r="U18" s="365"/>
      <c r="V18" s="367"/>
      <c r="W18" s="367"/>
      <c r="X18" s="419"/>
      <c r="Y18" s="419"/>
      <c r="Z18" s="419"/>
      <c r="AA18" s="419"/>
      <c r="AB18" s="419"/>
      <c r="AC18" s="419"/>
      <c r="AD18" s="419"/>
      <c r="AE18" s="419"/>
      <c r="AF18" s="419"/>
      <c r="AG18"/>
      <c r="AH18"/>
      <c r="AI18"/>
      <c r="AJ18"/>
      <c r="AK18"/>
      <c r="AL18"/>
      <c r="AM18"/>
    </row>
    <row r="19" spans="1:39" x14ac:dyDescent="0.2">
      <c r="A19" s="667"/>
      <c r="B19" s="284"/>
      <c r="C19" s="285"/>
      <c r="D19" s="69"/>
      <c r="E19" s="462">
        <f>D19/8</f>
        <v>0</v>
      </c>
      <c r="F19" s="484"/>
      <c r="G19" s="223">
        <f t="shared" si="1"/>
        <v>0</v>
      </c>
      <c r="H19" s="484"/>
      <c r="I19" s="484"/>
      <c r="J19" s="223">
        <f t="shared" si="2"/>
        <v>0</v>
      </c>
      <c r="K19" s="485"/>
      <c r="L19" s="58"/>
      <c r="M19" s="225">
        <f t="shared" si="3"/>
        <v>0</v>
      </c>
      <c r="N19" s="491"/>
      <c r="O19" s="58"/>
      <c r="P19" s="223">
        <f t="shared" si="4"/>
        <v>0</v>
      </c>
      <c r="Q19" s="215">
        <v>0</v>
      </c>
      <c r="R19" s="490">
        <f t="shared" si="9"/>
        <v>0</v>
      </c>
      <c r="S19" s="57">
        <f>(-R19*0.0225)</f>
        <v>0</v>
      </c>
      <c r="T19" s="518">
        <v>0</v>
      </c>
      <c r="U19" s="365"/>
      <c r="V19" s="367"/>
      <c r="W19" s="367"/>
      <c r="X19" s="11"/>
      <c r="AG19"/>
      <c r="AH19"/>
      <c r="AI19"/>
      <c r="AJ19"/>
      <c r="AK19"/>
      <c r="AL19"/>
      <c r="AM19"/>
    </row>
    <row r="20" spans="1:39" x14ac:dyDescent="0.2">
      <c r="A20" s="667"/>
      <c r="B20" s="284"/>
      <c r="C20" s="285"/>
      <c r="D20" s="69"/>
      <c r="E20" s="462">
        <f t="shared" si="8"/>
        <v>0</v>
      </c>
      <c r="F20" s="484"/>
      <c r="G20" s="223">
        <f t="shared" si="1"/>
        <v>0</v>
      </c>
      <c r="H20" s="484"/>
      <c r="I20" s="484"/>
      <c r="J20" s="223">
        <f t="shared" si="2"/>
        <v>0</v>
      </c>
      <c r="K20" s="485"/>
      <c r="L20" s="58"/>
      <c r="M20" s="225">
        <f t="shared" si="3"/>
        <v>0</v>
      </c>
      <c r="N20" s="491"/>
      <c r="O20" s="58"/>
      <c r="P20" s="223">
        <f t="shared" si="4"/>
        <v>0</v>
      </c>
      <c r="Q20" s="215">
        <v>0</v>
      </c>
      <c r="R20" s="490">
        <f t="shared" si="9"/>
        <v>0</v>
      </c>
      <c r="S20" s="57">
        <f t="shared" ref="S20:S28" si="10">-R20*0.0225</f>
        <v>0</v>
      </c>
      <c r="T20" s="57">
        <f>-(R20)*0.1</f>
        <v>0</v>
      </c>
      <c r="U20" s="559"/>
      <c r="V20" s="367"/>
      <c r="W20" s="367"/>
      <c r="X20" s="11"/>
      <c r="AG20"/>
      <c r="AH20"/>
      <c r="AI20"/>
      <c r="AJ20"/>
      <c r="AK20"/>
      <c r="AL20"/>
      <c r="AM20"/>
    </row>
    <row r="21" spans="1:39" x14ac:dyDescent="0.2">
      <c r="A21" s="282"/>
      <c r="B21" s="284"/>
      <c r="C21" s="285"/>
      <c r="D21" s="69"/>
      <c r="E21" s="462">
        <f t="shared" si="8"/>
        <v>0</v>
      </c>
      <c r="F21" s="484"/>
      <c r="G21" s="223">
        <f t="shared" si="1"/>
        <v>0</v>
      </c>
      <c r="H21" s="484"/>
      <c r="I21" s="484"/>
      <c r="J21" s="223">
        <f t="shared" si="2"/>
        <v>0</v>
      </c>
      <c r="K21" s="485"/>
      <c r="L21" s="58"/>
      <c r="M21" s="225">
        <f t="shared" si="3"/>
        <v>0</v>
      </c>
      <c r="N21" s="492"/>
      <c r="O21" s="58"/>
      <c r="P21" s="223">
        <f t="shared" si="4"/>
        <v>0</v>
      </c>
      <c r="Q21" s="215">
        <v>0</v>
      </c>
      <c r="R21" s="490">
        <f t="shared" si="9"/>
        <v>0</v>
      </c>
      <c r="S21" s="57">
        <f>-R21*0.0225</f>
        <v>0</v>
      </c>
      <c r="T21" s="57">
        <f>-R21*0.1</f>
        <v>0</v>
      </c>
      <c r="U21" s="559"/>
      <c r="V21" s="367"/>
      <c r="W21" s="367"/>
      <c r="X21" s="11"/>
      <c r="AG21"/>
      <c r="AH21"/>
      <c r="AI21"/>
      <c r="AJ21"/>
      <c r="AK21"/>
      <c r="AL21"/>
      <c r="AM21"/>
    </row>
    <row r="22" spans="1:39" ht="13.5" customHeight="1" x14ac:dyDescent="0.2">
      <c r="A22" s="282"/>
      <c r="B22" s="284"/>
      <c r="C22" s="285"/>
      <c r="D22" s="69"/>
      <c r="E22" s="462">
        <f>D22/8</f>
        <v>0</v>
      </c>
      <c r="F22" s="484"/>
      <c r="G22" s="223">
        <f t="shared" si="1"/>
        <v>0</v>
      </c>
      <c r="H22" s="484"/>
      <c r="I22" s="484"/>
      <c r="J22" s="223">
        <f t="shared" si="2"/>
        <v>0</v>
      </c>
      <c r="K22" s="485"/>
      <c r="L22" s="58"/>
      <c r="M22" s="225">
        <f t="shared" si="3"/>
        <v>0</v>
      </c>
      <c r="N22" s="492"/>
      <c r="O22" s="58"/>
      <c r="P22" s="223">
        <f t="shared" si="4"/>
        <v>0</v>
      </c>
      <c r="Q22" s="215">
        <v>0</v>
      </c>
      <c r="R22" s="490">
        <f>G22+J22+M22+P22+Q22</f>
        <v>0</v>
      </c>
      <c r="S22" s="518">
        <f>-R22*0.0225</f>
        <v>0</v>
      </c>
      <c r="T22" s="536">
        <f>(-R22*0.1)</f>
        <v>0</v>
      </c>
      <c r="U22" s="365"/>
      <c r="V22" s="367"/>
      <c r="W22" s="367"/>
      <c r="X22" s="419"/>
      <c r="Y22" s="419"/>
      <c r="Z22" s="419"/>
      <c r="AA22" s="419"/>
      <c r="AB22" s="419"/>
      <c r="AC22" s="419"/>
      <c r="AD22" s="419"/>
      <c r="AE22" s="419"/>
      <c r="AF22" s="419"/>
      <c r="AG22"/>
      <c r="AH22"/>
      <c r="AI22"/>
      <c r="AJ22"/>
      <c r="AK22"/>
      <c r="AL22"/>
      <c r="AM22"/>
    </row>
    <row r="23" spans="1:39" x14ac:dyDescent="0.2">
      <c r="A23" s="282"/>
      <c r="B23" s="284"/>
      <c r="C23" s="285"/>
      <c r="D23" s="69"/>
      <c r="E23" s="462">
        <f>D23/8</f>
        <v>0</v>
      </c>
      <c r="F23" s="484"/>
      <c r="G23" s="223">
        <f t="shared" si="1"/>
        <v>0</v>
      </c>
      <c r="H23" s="484"/>
      <c r="I23" s="484"/>
      <c r="J23" s="223">
        <f t="shared" si="2"/>
        <v>0</v>
      </c>
      <c r="K23" s="485"/>
      <c r="L23" s="58"/>
      <c r="M23" s="225">
        <f t="shared" si="3"/>
        <v>0</v>
      </c>
      <c r="N23" s="492"/>
      <c r="O23" s="58"/>
      <c r="P23" s="223">
        <f t="shared" si="4"/>
        <v>0</v>
      </c>
      <c r="Q23" s="215">
        <v>0</v>
      </c>
      <c r="R23" s="490">
        <f>G23+J23+M23+P23+Q23</f>
        <v>0</v>
      </c>
      <c r="S23" s="518">
        <f t="shared" si="10"/>
        <v>0</v>
      </c>
      <c r="T23" s="518">
        <f>-R23*0.1</f>
        <v>0</v>
      </c>
      <c r="U23" s="419"/>
      <c r="V23" s="367"/>
      <c r="W23" s="367"/>
      <c r="X23" s="419"/>
      <c r="Y23" s="419"/>
      <c r="Z23" s="419"/>
      <c r="AA23" s="419"/>
      <c r="AB23" s="419"/>
      <c r="AC23" s="419"/>
      <c r="AD23" s="419"/>
      <c r="AE23" s="419"/>
      <c r="AF23" s="419"/>
      <c r="AG23"/>
      <c r="AH23"/>
      <c r="AI23"/>
      <c r="AJ23"/>
      <c r="AK23"/>
      <c r="AL23"/>
      <c r="AM23"/>
    </row>
    <row r="24" spans="1:39" x14ac:dyDescent="0.2">
      <c r="A24" s="282"/>
      <c r="B24" s="284"/>
      <c r="C24" s="285"/>
      <c r="D24" s="69"/>
      <c r="E24" s="462">
        <f t="shared" si="8"/>
        <v>0</v>
      </c>
      <c r="F24" s="484"/>
      <c r="G24" s="223">
        <f t="shared" si="1"/>
        <v>0</v>
      </c>
      <c r="H24" s="484"/>
      <c r="I24" s="484"/>
      <c r="J24" s="223">
        <f t="shared" si="2"/>
        <v>0</v>
      </c>
      <c r="K24" s="485"/>
      <c r="L24" s="58"/>
      <c r="M24" s="225">
        <f t="shared" si="3"/>
        <v>0</v>
      </c>
      <c r="N24" s="492"/>
      <c r="O24" s="58"/>
      <c r="P24" s="223">
        <f t="shared" si="4"/>
        <v>0</v>
      </c>
      <c r="Q24" s="215">
        <v>0</v>
      </c>
      <c r="R24" s="490">
        <f t="shared" si="9"/>
        <v>0</v>
      </c>
      <c r="S24" s="57">
        <f t="shared" si="10"/>
        <v>0</v>
      </c>
      <c r="T24" s="57">
        <f>-R24*0.1</f>
        <v>0</v>
      </c>
      <c r="U24" s="11"/>
      <c r="V24" s="367"/>
      <c r="W24" s="367"/>
      <c r="X24" s="11"/>
      <c r="AG24"/>
      <c r="AH24"/>
      <c r="AI24"/>
      <c r="AJ24"/>
      <c r="AK24"/>
      <c r="AL24"/>
      <c r="AM24"/>
    </row>
    <row r="25" spans="1:39" x14ac:dyDescent="0.2">
      <c r="A25" s="282"/>
      <c r="B25" s="284"/>
      <c r="C25" s="285"/>
      <c r="D25" s="69"/>
      <c r="E25" s="462">
        <f>D25/8</f>
        <v>0</v>
      </c>
      <c r="F25" s="484"/>
      <c r="G25" s="223">
        <f>E25*F25</f>
        <v>0</v>
      </c>
      <c r="H25" s="484"/>
      <c r="I25" s="484"/>
      <c r="J25" s="223">
        <f>(H25+I25)*E25</f>
        <v>0</v>
      </c>
      <c r="K25" s="485"/>
      <c r="L25" s="58"/>
      <c r="M25" s="225">
        <f>K25*L25</f>
        <v>0</v>
      </c>
      <c r="N25" s="492"/>
      <c r="O25" s="58"/>
      <c r="P25" s="223">
        <f>N25*O25</f>
        <v>0</v>
      </c>
      <c r="Q25" s="215">
        <v>0</v>
      </c>
      <c r="R25" s="490">
        <f>G25+J25+M25+P25+Q25</f>
        <v>0</v>
      </c>
      <c r="S25" s="518">
        <f>-R25*0.0225</f>
        <v>0</v>
      </c>
      <c r="T25" s="518">
        <f t="shared" ref="T25:T28" si="11">-R25*0.1</f>
        <v>0</v>
      </c>
      <c r="U25" s="419"/>
      <c r="V25" s="367"/>
      <c r="W25" s="367"/>
      <c r="X25" s="419"/>
      <c r="Y25" s="419"/>
      <c r="Z25" s="419"/>
      <c r="AA25" s="419"/>
      <c r="AB25" s="419"/>
      <c r="AC25" s="419"/>
      <c r="AD25" s="419"/>
      <c r="AE25" s="419"/>
      <c r="AF25" s="419"/>
      <c r="AG25"/>
      <c r="AH25"/>
      <c r="AI25"/>
      <c r="AJ25"/>
      <c r="AK25"/>
      <c r="AL25"/>
      <c r="AM25"/>
    </row>
    <row r="26" spans="1:39" x14ac:dyDescent="0.2">
      <c r="A26" s="667"/>
      <c r="B26" s="284"/>
      <c r="C26" s="285"/>
      <c r="D26" s="69"/>
      <c r="E26" s="462">
        <f>D26/8</f>
        <v>0</v>
      </c>
      <c r="F26" s="484"/>
      <c r="G26" s="223">
        <f>E26*F26</f>
        <v>0</v>
      </c>
      <c r="H26" s="484"/>
      <c r="I26" s="484"/>
      <c r="J26" s="223">
        <f>(H26+I26)*E26</f>
        <v>0</v>
      </c>
      <c r="K26" s="485"/>
      <c r="L26" s="58"/>
      <c r="M26" s="225">
        <f>K26*L26</f>
        <v>0</v>
      </c>
      <c r="N26" s="492"/>
      <c r="O26" s="58"/>
      <c r="P26" s="223">
        <f>N26*O26</f>
        <v>0</v>
      </c>
      <c r="Q26" s="215">
        <v>0</v>
      </c>
      <c r="R26" s="490">
        <f>G26+J26+M26+P26+Q26</f>
        <v>0</v>
      </c>
      <c r="S26" s="518">
        <f>-R26*0.0225</f>
        <v>0</v>
      </c>
      <c r="T26" s="518">
        <f>-R26*0.1</f>
        <v>0</v>
      </c>
      <c r="U26" s="419"/>
      <c r="V26" s="367"/>
      <c r="W26" s="367"/>
      <c r="X26" s="419"/>
      <c r="Y26" s="419"/>
      <c r="Z26" s="419"/>
      <c r="AA26" s="419"/>
      <c r="AB26" s="419"/>
      <c r="AC26" s="419"/>
      <c r="AD26" s="419"/>
      <c r="AE26" s="419"/>
      <c r="AF26" s="419"/>
      <c r="AG26"/>
      <c r="AH26"/>
      <c r="AI26"/>
      <c r="AJ26"/>
      <c r="AK26"/>
      <c r="AL26"/>
      <c r="AM26"/>
    </row>
    <row r="27" spans="1:39" x14ac:dyDescent="0.2">
      <c r="A27" s="667"/>
      <c r="B27" s="284"/>
      <c r="C27" s="285"/>
      <c r="D27" s="69"/>
      <c r="E27" s="462">
        <f>D27/8</f>
        <v>0</v>
      </c>
      <c r="F27" s="484"/>
      <c r="G27" s="223">
        <f t="shared" si="1"/>
        <v>0</v>
      </c>
      <c r="H27" s="484"/>
      <c r="I27" s="484"/>
      <c r="J27" s="223">
        <f t="shared" si="2"/>
        <v>0</v>
      </c>
      <c r="K27" s="485"/>
      <c r="L27" s="58"/>
      <c r="M27" s="225">
        <f t="shared" si="3"/>
        <v>0</v>
      </c>
      <c r="N27" s="492"/>
      <c r="O27" s="58"/>
      <c r="P27" s="223">
        <f t="shared" si="4"/>
        <v>0</v>
      </c>
      <c r="Q27" s="215">
        <v>0</v>
      </c>
      <c r="R27" s="490">
        <f>G27+J27+M27+P27+Q27</f>
        <v>0</v>
      </c>
      <c r="S27" s="518">
        <f t="shared" si="10"/>
        <v>0</v>
      </c>
      <c r="T27" s="518">
        <f>-R27*0.1</f>
        <v>0</v>
      </c>
      <c r="U27" s="560"/>
      <c r="V27" s="367"/>
      <c r="W27" s="367"/>
      <c r="X27" s="419"/>
      <c r="Y27" s="419"/>
      <c r="Z27" s="419"/>
      <c r="AA27" s="419"/>
      <c r="AB27" s="419"/>
      <c r="AC27" s="419"/>
      <c r="AD27" s="419"/>
      <c r="AE27" s="419"/>
      <c r="AF27" s="419"/>
      <c r="AG27"/>
      <c r="AH27"/>
      <c r="AI27"/>
      <c r="AJ27"/>
      <c r="AK27"/>
      <c r="AL27"/>
      <c r="AM27"/>
    </row>
    <row r="28" spans="1:39" ht="13.5" thickBot="1" x14ac:dyDescent="0.25">
      <c r="A28" s="282"/>
      <c r="B28" s="284"/>
      <c r="C28" s="285"/>
      <c r="D28" s="69"/>
      <c r="E28" s="462">
        <f t="shared" si="8"/>
        <v>0</v>
      </c>
      <c r="F28" s="484"/>
      <c r="G28" s="223">
        <f t="shared" si="1"/>
        <v>0</v>
      </c>
      <c r="H28" s="484"/>
      <c r="I28" s="484"/>
      <c r="J28" s="223">
        <f t="shared" si="2"/>
        <v>0</v>
      </c>
      <c r="K28" s="485"/>
      <c r="L28" s="58"/>
      <c r="M28" s="225">
        <f t="shared" si="3"/>
        <v>0</v>
      </c>
      <c r="N28" s="492"/>
      <c r="O28" s="58"/>
      <c r="P28" s="223">
        <f t="shared" si="4"/>
        <v>0</v>
      </c>
      <c r="Q28" s="215">
        <v>0</v>
      </c>
      <c r="R28" s="490">
        <f t="shared" si="9"/>
        <v>0</v>
      </c>
      <c r="S28" s="57">
        <f t="shared" si="10"/>
        <v>0</v>
      </c>
      <c r="T28" s="57">
        <f t="shared" si="11"/>
        <v>0</v>
      </c>
      <c r="U28" s="11"/>
      <c r="V28" s="367"/>
      <c r="W28" s="367"/>
      <c r="X28" s="11"/>
      <c r="AG28"/>
      <c r="AH28"/>
      <c r="AI28"/>
      <c r="AJ28"/>
      <c r="AK28"/>
      <c r="AL28"/>
      <c r="AM28"/>
    </row>
    <row r="29" spans="1:39" ht="13.5" customHeight="1" thickBot="1" x14ac:dyDescent="0.25">
      <c r="A29" s="60" t="s">
        <v>156</v>
      </c>
      <c r="B29" s="54"/>
      <c r="C29" s="54"/>
      <c r="D29" s="63"/>
      <c r="E29" s="463"/>
      <c r="F29" s="390"/>
      <c r="G29" s="61">
        <f>SUM(G8:G28)</f>
        <v>0</v>
      </c>
      <c r="H29" s="390"/>
      <c r="I29" s="390"/>
      <c r="J29" s="61">
        <f>SUM(J8:J28)</f>
        <v>0</v>
      </c>
      <c r="K29" s="388"/>
      <c r="L29" s="389"/>
      <c r="M29" s="61">
        <f>SUM(M8:M28)</f>
        <v>0</v>
      </c>
      <c r="N29" s="493"/>
      <c r="O29" s="389"/>
      <c r="P29" s="61">
        <f>SUM(P17:P28)</f>
        <v>0</v>
      </c>
      <c r="Q29" s="61">
        <f>SUM(Q17:Q28)</f>
        <v>0</v>
      </c>
      <c r="R29" s="61">
        <f>SUM(R8:R28)</f>
        <v>0</v>
      </c>
      <c r="S29" s="61">
        <f>SUM(S8:S28)</f>
        <v>0</v>
      </c>
      <c r="T29" s="61">
        <f>SUM(T8:T28)</f>
        <v>0</v>
      </c>
      <c r="U29" s="11"/>
      <c r="V29" s="11"/>
      <c r="W29" s="11"/>
      <c r="X29" s="11"/>
      <c r="AG29"/>
      <c r="AH29"/>
      <c r="AI29"/>
      <c r="AJ29"/>
      <c r="AK29"/>
      <c r="AL29"/>
      <c r="AM29"/>
    </row>
    <row r="30" spans="1:39" ht="13.5" customHeight="1" x14ac:dyDescent="0.2">
      <c r="A30" s="65"/>
      <c r="B30" s="42"/>
      <c r="C30" s="42"/>
      <c r="D30" s="67"/>
      <c r="E30" s="464"/>
      <c r="F30" s="393"/>
      <c r="G30" s="224"/>
      <c r="H30" s="393"/>
      <c r="I30" s="393"/>
      <c r="J30" s="224"/>
      <c r="K30" s="486"/>
      <c r="L30" s="63"/>
      <c r="M30" s="66"/>
      <c r="N30" s="494"/>
      <c r="O30" s="63"/>
      <c r="P30" s="66"/>
      <c r="Q30" s="63"/>
      <c r="R30" s="226"/>
      <c r="S30" s="56"/>
      <c r="T30" s="64"/>
      <c r="U30" s="11"/>
      <c r="V30" s="11"/>
      <c r="W30" s="11"/>
      <c r="X30" s="11"/>
      <c r="AG30"/>
      <c r="AH30"/>
      <c r="AI30"/>
      <c r="AJ30"/>
      <c r="AK30"/>
      <c r="AL30"/>
      <c r="AM30"/>
    </row>
    <row r="31" spans="1:39" x14ac:dyDescent="0.2">
      <c r="A31" s="667"/>
      <c r="B31" s="284"/>
      <c r="C31" s="285"/>
      <c r="D31" s="69"/>
      <c r="E31" s="462">
        <f>D31/8</f>
        <v>0</v>
      </c>
      <c r="F31" s="484"/>
      <c r="G31" s="223">
        <f>E31*F31</f>
        <v>0</v>
      </c>
      <c r="H31" s="484"/>
      <c r="I31" s="484"/>
      <c r="J31" s="223">
        <f>(H31+I31)*E31</f>
        <v>0</v>
      </c>
      <c r="K31" s="485"/>
      <c r="L31" s="58"/>
      <c r="M31" s="225">
        <f>K31*L31</f>
        <v>0</v>
      </c>
      <c r="N31" s="492"/>
      <c r="O31" s="58"/>
      <c r="P31" s="223">
        <f>N31*O31</f>
        <v>0</v>
      </c>
      <c r="Q31" s="215">
        <v>0</v>
      </c>
      <c r="R31" s="490">
        <f>G31+J31+M31+P31+Q31</f>
        <v>0</v>
      </c>
      <c r="S31" s="518">
        <f>-R31*0.0225</f>
        <v>0</v>
      </c>
      <c r="T31" s="518"/>
      <c r="U31" s="419"/>
      <c r="V31" s="367"/>
      <c r="W31" s="367"/>
      <c r="X31" s="419"/>
      <c r="Y31" s="419"/>
      <c r="Z31" s="419"/>
      <c r="AA31" s="419"/>
      <c r="AB31" s="419"/>
      <c r="AC31" s="419"/>
      <c r="AD31" s="419"/>
      <c r="AE31" s="419"/>
      <c r="AF31" s="419"/>
      <c r="AG31"/>
      <c r="AH31"/>
      <c r="AI31"/>
      <c r="AJ31"/>
      <c r="AK31"/>
      <c r="AL31"/>
      <c r="AM31"/>
    </row>
    <row r="32" spans="1:39" x14ac:dyDescent="0.2">
      <c r="A32" s="282"/>
      <c r="B32" s="284"/>
      <c r="C32" s="285"/>
      <c r="D32" s="69"/>
      <c r="E32" s="462">
        <f>D32/8</f>
        <v>0</v>
      </c>
      <c r="F32" s="484"/>
      <c r="G32" s="223">
        <f>E32*F32</f>
        <v>0</v>
      </c>
      <c r="H32" s="484"/>
      <c r="I32" s="484"/>
      <c r="J32" s="223">
        <f>(H32+I32)*E32</f>
        <v>0</v>
      </c>
      <c r="K32" s="485"/>
      <c r="L32" s="58"/>
      <c r="M32" s="225">
        <f>K32*L32</f>
        <v>0</v>
      </c>
      <c r="N32" s="492"/>
      <c r="O32" s="58"/>
      <c r="P32" s="223">
        <f>N32*O32</f>
        <v>0</v>
      </c>
      <c r="Q32" s="215">
        <v>0</v>
      </c>
      <c r="R32" s="490">
        <f>G32+J32+M32+P32+Q32</f>
        <v>0</v>
      </c>
      <c r="S32" s="518">
        <f>-R32*0.0225</f>
        <v>0</v>
      </c>
      <c r="T32" s="518">
        <f>-R32*0.1</f>
        <v>0</v>
      </c>
      <c r="U32" s="419"/>
      <c r="V32" s="367"/>
      <c r="W32" s="367"/>
      <c r="X32" s="419"/>
      <c r="Y32" s="419"/>
      <c r="Z32" s="419"/>
      <c r="AA32" s="419"/>
      <c r="AB32" s="419"/>
      <c r="AC32" s="419"/>
      <c r="AD32" s="419"/>
      <c r="AE32" s="419"/>
      <c r="AF32" s="419"/>
      <c r="AG32"/>
      <c r="AH32"/>
      <c r="AI32"/>
      <c r="AJ32"/>
      <c r="AK32"/>
      <c r="AL32"/>
      <c r="AM32"/>
    </row>
    <row r="33" spans="1:39" ht="13.5" thickBot="1" x14ac:dyDescent="0.25">
      <c r="A33" s="667"/>
      <c r="B33" s="284"/>
      <c r="C33" s="285"/>
      <c r="D33" s="69"/>
      <c r="E33" s="462">
        <f>D33/8</f>
        <v>0</v>
      </c>
      <c r="F33" s="484"/>
      <c r="G33" s="223">
        <f>E33*F33</f>
        <v>0</v>
      </c>
      <c r="H33" s="484"/>
      <c r="I33" s="484"/>
      <c r="J33" s="223">
        <f>(H33+I33)*E33</f>
        <v>0</v>
      </c>
      <c r="K33" s="485"/>
      <c r="L33" s="58"/>
      <c r="M33" s="225">
        <f>K33*L33</f>
        <v>0</v>
      </c>
      <c r="N33" s="492"/>
      <c r="O33" s="58"/>
      <c r="P33" s="223">
        <f>N33*O33</f>
        <v>0</v>
      </c>
      <c r="Q33" s="215">
        <v>0</v>
      </c>
      <c r="R33" s="490">
        <f>G33+J33+M33+P33+Q33</f>
        <v>0</v>
      </c>
      <c r="S33" s="57">
        <f>-R33*0.0225</f>
        <v>0</v>
      </c>
      <c r="T33" s="57">
        <f>-R33*0.05</f>
        <v>0</v>
      </c>
      <c r="U33" s="559"/>
      <c r="V33" s="367"/>
      <c r="W33" s="367"/>
      <c r="X33" s="11"/>
      <c r="AG33"/>
      <c r="AH33"/>
      <c r="AI33"/>
      <c r="AJ33"/>
      <c r="AK33"/>
      <c r="AL33"/>
      <c r="AM33"/>
    </row>
    <row r="34" spans="1:39" ht="13.5" customHeight="1" thickBot="1" x14ac:dyDescent="0.25">
      <c r="A34" s="60" t="s">
        <v>165</v>
      </c>
      <c r="B34" s="54"/>
      <c r="C34" s="54"/>
      <c r="D34" s="63"/>
      <c r="E34" s="463"/>
      <c r="F34" s="390"/>
      <c r="G34" s="61">
        <f>SUM(G31:G33)</f>
        <v>0</v>
      </c>
      <c r="H34" s="390"/>
      <c r="I34" s="390"/>
      <c r="J34" s="61">
        <f>SUM(J31:J33)</f>
        <v>0</v>
      </c>
      <c r="K34" s="388"/>
      <c r="L34" s="389"/>
      <c r="M34" s="61">
        <f>SUM(M31:M33)</f>
        <v>0</v>
      </c>
      <c r="N34" s="493"/>
      <c r="O34" s="389"/>
      <c r="P34" s="487">
        <f>SUM(P16:P33)</f>
        <v>0</v>
      </c>
      <c r="Q34" s="61">
        <f>SUM(Q16:Q33)</f>
        <v>0</v>
      </c>
      <c r="R34" s="61">
        <f>SUM(R31:R33)</f>
        <v>0</v>
      </c>
      <c r="S34" s="61">
        <f>SUM(S31:S33)</f>
        <v>0</v>
      </c>
      <c r="T34" s="61">
        <f>SUM(T31:T33)</f>
        <v>0</v>
      </c>
      <c r="U34" s="11"/>
      <c r="V34" s="11"/>
      <c r="W34" s="11"/>
      <c r="X34" s="11"/>
      <c r="AG34"/>
      <c r="AH34"/>
      <c r="AI34"/>
      <c r="AJ34"/>
      <c r="AK34"/>
      <c r="AL34"/>
      <c r="AM34"/>
    </row>
    <row r="35" spans="1:39" ht="13.5" customHeight="1" thickBot="1" x14ac:dyDescent="0.25">
      <c r="A35" s="60"/>
      <c r="B35" s="54"/>
      <c r="C35" s="54"/>
      <c r="D35" s="63"/>
      <c r="E35" s="465"/>
      <c r="F35" s="391"/>
      <c r="G35" s="392"/>
      <c r="H35" s="391"/>
      <c r="I35" s="391"/>
      <c r="J35" s="392"/>
      <c r="K35" s="400"/>
      <c r="L35" s="394"/>
      <c r="M35" s="61"/>
      <c r="N35" s="495"/>
      <c r="O35" s="394"/>
      <c r="P35" s="487"/>
      <c r="Q35" s="61"/>
      <c r="R35" s="61"/>
      <c r="S35" s="61"/>
      <c r="T35" s="61"/>
      <c r="U35" s="11"/>
      <c r="V35" s="11"/>
      <c r="W35" s="11"/>
      <c r="X35" s="11"/>
      <c r="AG35"/>
      <c r="AH35"/>
      <c r="AI35"/>
      <c r="AJ35"/>
      <c r="AK35"/>
      <c r="AL35"/>
      <c r="AM35"/>
    </row>
    <row r="36" spans="1:39" ht="13.5" customHeight="1" x14ac:dyDescent="0.2">
      <c r="A36" s="282"/>
      <c r="B36" s="284"/>
      <c r="C36" s="285"/>
      <c r="D36" s="69"/>
      <c r="E36" s="462">
        <f>D36/8</f>
        <v>0</v>
      </c>
      <c r="F36" s="484"/>
      <c r="G36" s="223">
        <f>E36*F36</f>
        <v>0</v>
      </c>
      <c r="H36" s="484"/>
      <c r="I36" s="484"/>
      <c r="J36" s="223">
        <f>(H36+I36)*E36</f>
        <v>0</v>
      </c>
      <c r="K36" s="485"/>
      <c r="L36" s="58"/>
      <c r="M36" s="225">
        <f>K36*L36</f>
        <v>0</v>
      </c>
      <c r="N36" s="492"/>
      <c r="O36" s="58"/>
      <c r="P36" s="223">
        <f>N36*O36</f>
        <v>0</v>
      </c>
      <c r="Q36" s="215">
        <v>0</v>
      </c>
      <c r="R36" s="490">
        <f>G36+J36+M36+P36+Q36</f>
        <v>0</v>
      </c>
      <c r="S36" s="57">
        <f>-R36*0.0225</f>
        <v>0</v>
      </c>
      <c r="T36" s="536">
        <f>-R36*0.1</f>
        <v>0</v>
      </c>
      <c r="U36" s="365"/>
      <c r="V36" s="367"/>
      <c r="W36" s="367"/>
      <c r="X36" s="11"/>
      <c r="AG36"/>
      <c r="AH36"/>
      <c r="AI36"/>
      <c r="AJ36"/>
      <c r="AK36"/>
      <c r="AL36"/>
      <c r="AM36"/>
    </row>
    <row r="37" spans="1:39" ht="13.5" customHeight="1" x14ac:dyDescent="0.2">
      <c r="A37" s="667"/>
      <c r="B37" s="284"/>
      <c r="C37" s="285"/>
      <c r="D37" s="69"/>
      <c r="E37" s="462">
        <f>D37/8</f>
        <v>0</v>
      </c>
      <c r="F37" s="484"/>
      <c r="G37" s="223">
        <f>E37*F37</f>
        <v>0</v>
      </c>
      <c r="H37" s="484"/>
      <c r="I37" s="484"/>
      <c r="J37" s="223">
        <f>(H37+I37)*E37</f>
        <v>0</v>
      </c>
      <c r="K37" s="485"/>
      <c r="L37" s="58"/>
      <c r="M37" s="225">
        <f>K37*L37</f>
        <v>0</v>
      </c>
      <c r="N37" s="492"/>
      <c r="O37" s="58"/>
      <c r="P37" s="223">
        <f>N37*O37</f>
        <v>0</v>
      </c>
      <c r="Q37" s="215">
        <v>0</v>
      </c>
      <c r="R37" s="490">
        <f>G37+J37+M37+P37+Q37</f>
        <v>0</v>
      </c>
      <c r="S37" s="518">
        <f>-R37*0.0225</f>
        <v>0</v>
      </c>
      <c r="T37" s="536">
        <v>0</v>
      </c>
      <c r="U37" s="365"/>
      <c r="V37" s="367"/>
      <c r="W37" s="367"/>
      <c r="X37" s="419"/>
      <c r="Y37" s="419"/>
      <c r="Z37" s="419"/>
      <c r="AA37" s="419"/>
      <c r="AB37" s="419"/>
      <c r="AC37" s="419"/>
      <c r="AD37" s="419"/>
      <c r="AE37" s="419"/>
      <c r="AF37" s="419"/>
      <c r="AG37"/>
      <c r="AH37"/>
      <c r="AI37"/>
      <c r="AJ37"/>
      <c r="AK37"/>
      <c r="AL37"/>
      <c r="AM37"/>
    </row>
    <row r="38" spans="1:39" ht="13.5" customHeight="1" x14ac:dyDescent="0.2">
      <c r="A38" s="282"/>
      <c r="B38" s="284"/>
      <c r="C38" s="285"/>
      <c r="D38" s="69"/>
      <c r="E38" s="462">
        <f>D38/8</f>
        <v>0</v>
      </c>
      <c r="F38" s="484"/>
      <c r="G38" s="223">
        <f>E38*F38</f>
        <v>0</v>
      </c>
      <c r="H38" s="484"/>
      <c r="I38" s="484"/>
      <c r="J38" s="223">
        <f>(H38+I38)*E38</f>
        <v>0</v>
      </c>
      <c r="K38" s="485"/>
      <c r="L38" s="58"/>
      <c r="M38" s="225">
        <f>K38*L38</f>
        <v>0</v>
      </c>
      <c r="N38" s="492"/>
      <c r="O38" s="58"/>
      <c r="P38" s="223">
        <f>N38*O38</f>
        <v>0</v>
      </c>
      <c r="Q38" s="215">
        <v>0</v>
      </c>
      <c r="R38" s="490">
        <f>G38+J38+M38+P38+Q38</f>
        <v>0</v>
      </c>
      <c r="S38" s="518">
        <f>-R38*0.0225</f>
        <v>0</v>
      </c>
      <c r="T38" s="536">
        <f>-R38*0.1</f>
        <v>0</v>
      </c>
      <c r="U38" s="365"/>
      <c r="V38" s="367"/>
      <c r="W38" s="367"/>
      <c r="X38" s="419"/>
      <c r="Y38" s="419"/>
      <c r="Z38" s="419"/>
      <c r="AA38" s="419"/>
      <c r="AB38" s="419"/>
      <c r="AC38" s="419"/>
      <c r="AD38" s="419"/>
      <c r="AE38" s="419"/>
      <c r="AF38" s="419"/>
      <c r="AG38"/>
      <c r="AH38"/>
      <c r="AI38"/>
      <c r="AJ38"/>
      <c r="AK38"/>
      <c r="AL38"/>
      <c r="AM38"/>
    </row>
    <row r="39" spans="1:39" ht="13.5" customHeight="1" x14ac:dyDescent="0.2">
      <c r="A39" s="282"/>
      <c r="B39" s="284"/>
      <c r="C39" s="285"/>
      <c r="D39" s="69"/>
      <c r="E39" s="462">
        <f>D39/8</f>
        <v>0</v>
      </c>
      <c r="F39" s="484"/>
      <c r="G39" s="223">
        <f>E39*F39</f>
        <v>0</v>
      </c>
      <c r="H39" s="484"/>
      <c r="I39" s="484"/>
      <c r="J39" s="223">
        <f>(H39+I39)*E39</f>
        <v>0</v>
      </c>
      <c r="K39" s="485"/>
      <c r="L39" s="58"/>
      <c r="M39" s="225">
        <f>K39*L39</f>
        <v>0</v>
      </c>
      <c r="N39" s="492"/>
      <c r="O39" s="58"/>
      <c r="P39" s="223">
        <f>N39*O39</f>
        <v>0</v>
      </c>
      <c r="Q39" s="215">
        <v>0</v>
      </c>
      <c r="R39" s="490">
        <f>G39+J39+M39+P39+Q39</f>
        <v>0</v>
      </c>
      <c r="S39" s="518">
        <f>-R39*0.0225</f>
        <v>0</v>
      </c>
      <c r="T39" s="536">
        <f>-R39*0.1</f>
        <v>0</v>
      </c>
      <c r="U39" s="365"/>
      <c r="V39" s="367"/>
      <c r="W39" s="367"/>
      <c r="X39" s="419"/>
      <c r="Y39" s="419"/>
      <c r="Z39" s="419"/>
      <c r="AA39" s="419"/>
      <c r="AB39" s="419"/>
      <c r="AC39" s="419"/>
      <c r="AD39" s="419"/>
      <c r="AE39" s="419"/>
      <c r="AF39" s="419"/>
      <c r="AG39"/>
      <c r="AH39"/>
      <c r="AI39"/>
      <c r="AJ39"/>
      <c r="AK39"/>
      <c r="AL39"/>
      <c r="AM39"/>
    </row>
    <row r="40" spans="1:39" ht="13.5" customHeight="1" thickBot="1" x14ac:dyDescent="0.25">
      <c r="A40" s="282"/>
      <c r="B40" s="284"/>
      <c r="C40" s="285"/>
      <c r="D40" s="69"/>
      <c r="E40" s="462">
        <f>D40/8</f>
        <v>0</v>
      </c>
      <c r="F40" s="484"/>
      <c r="G40" s="223">
        <f>E40*F40</f>
        <v>0</v>
      </c>
      <c r="H40" s="484"/>
      <c r="I40" s="484"/>
      <c r="J40" s="223">
        <f>(H40+I40)*E40</f>
        <v>0</v>
      </c>
      <c r="K40" s="485"/>
      <c r="L40" s="58"/>
      <c r="M40" s="225">
        <f>K40*L40</f>
        <v>0</v>
      </c>
      <c r="N40" s="492"/>
      <c r="O40" s="58"/>
      <c r="P40" s="223">
        <f>N40*O40</f>
        <v>0</v>
      </c>
      <c r="Q40" s="215">
        <v>0</v>
      </c>
      <c r="R40" s="490">
        <f>G40+J40+M40+P40+Q40</f>
        <v>0</v>
      </c>
      <c r="S40" s="57">
        <f>-R40*0.0225</f>
        <v>0</v>
      </c>
      <c r="T40" s="57">
        <f>-R40*0.1</f>
        <v>0</v>
      </c>
      <c r="U40" s="365"/>
      <c r="V40" s="367"/>
      <c r="W40" s="367"/>
      <c r="X40" s="11"/>
      <c r="AG40"/>
      <c r="AH40"/>
      <c r="AI40"/>
      <c r="AJ40"/>
      <c r="AK40"/>
      <c r="AL40"/>
      <c r="AM40"/>
    </row>
    <row r="41" spans="1:39" ht="13.5" customHeight="1" thickBot="1" x14ac:dyDescent="0.25">
      <c r="A41" s="70" t="s">
        <v>166</v>
      </c>
      <c r="B41" s="54"/>
      <c r="C41" s="54"/>
      <c r="D41" s="45"/>
      <c r="E41" s="466"/>
      <c r="F41" s="395"/>
      <c r="G41" s="71">
        <f>SUM(G36:G40)</f>
        <v>0</v>
      </c>
      <c r="H41" s="395"/>
      <c r="I41" s="395"/>
      <c r="J41" s="71">
        <f>SUM(J36:J40)</f>
        <v>0</v>
      </c>
      <c r="K41" s="71"/>
      <c r="L41" s="71"/>
      <c r="M41" s="71">
        <f>M40</f>
        <v>0</v>
      </c>
      <c r="N41" s="496"/>
      <c r="O41" s="71"/>
      <c r="P41" s="488">
        <f>P40</f>
        <v>0</v>
      </c>
      <c r="Q41" s="488">
        <f>Q40</f>
        <v>0</v>
      </c>
      <c r="R41" s="488">
        <f>SUM(R36:R40)</f>
        <v>0</v>
      </c>
      <c r="S41" s="488">
        <f>SUM(S36:S40)</f>
        <v>0</v>
      </c>
      <c r="T41" s="488">
        <f>SUM(T36:T40)</f>
        <v>0</v>
      </c>
      <c r="U41" s="11"/>
      <c r="V41" s="11"/>
      <c r="W41" s="11"/>
      <c r="X41" s="11"/>
      <c r="AG41"/>
      <c r="AH41"/>
      <c r="AI41"/>
      <c r="AJ41"/>
      <c r="AK41"/>
      <c r="AL41"/>
      <c r="AM41"/>
    </row>
    <row r="42" spans="1:39" ht="13.5" customHeight="1" thickBot="1" x14ac:dyDescent="0.25">
      <c r="A42" s="60"/>
      <c r="B42" s="54"/>
      <c r="C42" s="54"/>
      <c r="D42" s="63"/>
      <c r="E42" s="467"/>
      <c r="F42" s="393"/>
      <c r="G42" s="391"/>
      <c r="H42" s="393"/>
      <c r="I42" s="393"/>
      <c r="J42" s="391"/>
      <c r="K42" s="397"/>
      <c r="L42" s="397"/>
      <c r="M42" s="391"/>
      <c r="N42" s="497"/>
      <c r="O42" s="397"/>
      <c r="P42" s="489"/>
      <c r="Q42" s="391"/>
      <c r="R42" s="391"/>
      <c r="S42" s="391"/>
      <c r="T42" s="391"/>
      <c r="U42" s="11"/>
      <c r="V42" s="11"/>
      <c r="W42" s="11"/>
      <c r="X42" s="11"/>
      <c r="AG42"/>
      <c r="AH42"/>
      <c r="AI42"/>
      <c r="AJ42"/>
      <c r="AK42"/>
      <c r="AL42"/>
      <c r="AM42"/>
    </row>
    <row r="43" spans="1:39" ht="13.5" customHeight="1" thickBot="1" x14ac:dyDescent="0.25">
      <c r="A43" s="667"/>
      <c r="B43" s="284"/>
      <c r="C43" s="285"/>
      <c r="D43" s="69"/>
      <c r="E43" s="462">
        <f>D43/8</f>
        <v>0</v>
      </c>
      <c r="F43" s="484"/>
      <c r="G43" s="223">
        <f>E43*F43</f>
        <v>0</v>
      </c>
      <c r="H43" s="484"/>
      <c r="I43" s="484"/>
      <c r="J43" s="223">
        <f>(H43+I43)*E43</f>
        <v>0</v>
      </c>
      <c r="K43" s="485"/>
      <c r="L43" s="58"/>
      <c r="M43" s="225">
        <f>K43*L43</f>
        <v>0</v>
      </c>
      <c r="N43" s="492"/>
      <c r="O43" s="58"/>
      <c r="P43" s="223">
        <v>0</v>
      </c>
      <c r="Q43" s="215"/>
      <c r="R43" s="490">
        <f>G43+J43+M43+P43+Q43</f>
        <v>0</v>
      </c>
      <c r="S43" s="57">
        <f>-R43*0.0225</f>
        <v>0</v>
      </c>
      <c r="T43" s="57">
        <v>0</v>
      </c>
      <c r="U43" s="560"/>
      <c r="V43" s="367"/>
      <c r="W43" s="367"/>
      <c r="X43" s="11"/>
      <c r="AG43"/>
      <c r="AH43"/>
      <c r="AI43"/>
      <c r="AJ43"/>
      <c r="AK43"/>
      <c r="AL43"/>
      <c r="AM43"/>
    </row>
    <row r="44" spans="1:39" ht="13.5" customHeight="1" thickBot="1" x14ac:dyDescent="0.25">
      <c r="A44" s="70" t="s">
        <v>374</v>
      </c>
      <c r="B44" s="54"/>
      <c r="C44" s="54"/>
      <c r="D44" s="45"/>
      <c r="E44" s="463"/>
      <c r="F44" s="395"/>
      <c r="G44" s="61">
        <f>SUM(G43:G43)</f>
        <v>0</v>
      </c>
      <c r="H44" s="395"/>
      <c r="I44" s="395"/>
      <c r="J44" s="61">
        <f>SUM(J43:J43)</f>
        <v>0</v>
      </c>
      <c r="K44" s="388"/>
      <c r="L44" s="389"/>
      <c r="M44" s="61">
        <f>SUM(M43:M43)</f>
        <v>0</v>
      </c>
      <c r="N44" s="493"/>
      <c r="O44" s="389"/>
      <c r="P44" s="487">
        <f>SUM(P43:P43)</f>
        <v>0</v>
      </c>
      <c r="Q44" s="61">
        <f>SUM(Q43:Q43)</f>
        <v>0</v>
      </c>
      <c r="R44" s="61">
        <f>SUM(R43:R43)</f>
        <v>0</v>
      </c>
      <c r="S44" s="61">
        <f>SUM(S43:S43)</f>
        <v>0</v>
      </c>
      <c r="T44" s="61">
        <f>SUM(T43:T43)</f>
        <v>0</v>
      </c>
      <c r="U44" s="11"/>
      <c r="V44" s="11"/>
      <c r="W44" s="11"/>
      <c r="X44" s="11"/>
      <c r="AG44"/>
      <c r="AH44"/>
      <c r="AI44"/>
      <c r="AJ44"/>
      <c r="AK44"/>
      <c r="AL44"/>
      <c r="AM44"/>
    </row>
    <row r="45" spans="1:39" ht="13.5" customHeight="1" thickBot="1" x14ac:dyDescent="0.25">
      <c r="A45" s="60"/>
      <c r="B45" s="54"/>
      <c r="C45" s="54"/>
      <c r="D45" s="63"/>
      <c r="E45" s="468"/>
      <c r="F45" s="393"/>
      <c r="G45" s="397"/>
      <c r="H45" s="393"/>
      <c r="I45" s="393"/>
      <c r="J45" s="397"/>
      <c r="K45" s="393"/>
      <c r="L45" s="391"/>
      <c r="M45" s="397"/>
      <c r="N45" s="622" t="s">
        <v>327</v>
      </c>
      <c r="O45" s="391" t="s">
        <v>181</v>
      </c>
      <c r="P45" s="397" t="s">
        <v>328</v>
      </c>
      <c r="Q45" s="397"/>
      <c r="R45" s="397"/>
      <c r="S45" s="397"/>
      <c r="T45" s="397"/>
      <c r="U45" s="11"/>
      <c r="V45" s="11"/>
      <c r="W45" s="11"/>
      <c r="X45" s="11"/>
      <c r="AG45"/>
      <c r="AH45"/>
      <c r="AI45"/>
      <c r="AJ45"/>
      <c r="AK45"/>
      <c r="AL45"/>
      <c r="AM45"/>
    </row>
    <row r="46" spans="1:39" ht="13.5" customHeight="1" x14ac:dyDescent="0.2">
      <c r="A46" s="667"/>
      <c r="B46" s="284"/>
      <c r="C46" s="285"/>
      <c r="D46" s="69"/>
      <c r="E46" s="462">
        <f>D46/8</f>
        <v>0</v>
      </c>
      <c r="F46" s="484"/>
      <c r="G46" s="223">
        <f>E46*F46</f>
        <v>0</v>
      </c>
      <c r="H46" s="484"/>
      <c r="I46" s="484"/>
      <c r="J46" s="223">
        <f>(H46+I46)*E46</f>
        <v>0</v>
      </c>
      <c r="K46" s="485"/>
      <c r="L46" s="58"/>
      <c r="M46" s="225">
        <f>K46*L46</f>
        <v>0</v>
      </c>
      <c r="N46" s="492"/>
      <c r="O46" s="58"/>
      <c r="P46" s="223">
        <f>N46*O46</f>
        <v>0</v>
      </c>
      <c r="Q46" s="215"/>
      <c r="R46" s="490">
        <f>G46+J46+M46+P46+Q46</f>
        <v>0</v>
      </c>
      <c r="S46" s="57">
        <f>-R46*0.0225</f>
        <v>0</v>
      </c>
      <c r="T46" s="57">
        <v>0</v>
      </c>
      <c r="U46" s="559"/>
      <c r="V46" s="11"/>
      <c r="W46" s="11"/>
      <c r="X46" s="11"/>
      <c r="AG46"/>
      <c r="AH46"/>
      <c r="AI46"/>
      <c r="AJ46"/>
      <c r="AK46"/>
      <c r="AL46"/>
      <c r="AM46"/>
    </row>
    <row r="47" spans="1:39" ht="13.5" customHeight="1" x14ac:dyDescent="0.2">
      <c r="A47" s="667"/>
      <c r="B47" s="284"/>
      <c r="C47" s="285"/>
      <c r="D47" s="69"/>
      <c r="E47" s="462">
        <f t="shared" ref="E47:E53" si="12">D47/8</f>
        <v>0</v>
      </c>
      <c r="F47" s="484"/>
      <c r="G47" s="223">
        <f t="shared" ref="G47:G59" si="13">E47*F47</f>
        <v>0</v>
      </c>
      <c r="H47" s="484"/>
      <c r="I47" s="484"/>
      <c r="J47" s="223">
        <f t="shared" ref="J47:J59" si="14">(H47+I47)*E47</f>
        <v>0</v>
      </c>
      <c r="K47" s="485"/>
      <c r="L47" s="58"/>
      <c r="M47" s="225">
        <f>K47*L47</f>
        <v>0</v>
      </c>
      <c r="N47" s="492"/>
      <c r="O47" s="58"/>
      <c r="P47" s="223">
        <f t="shared" ref="P47:P59" si="15">N47*O47</f>
        <v>0</v>
      </c>
      <c r="Q47" s="215"/>
      <c r="R47" s="490">
        <f>G47+J47+M47+P47+Q47</f>
        <v>0</v>
      </c>
      <c r="S47" s="57">
        <f t="shared" ref="S47:S59" si="16">-R47*0.0225</f>
        <v>0</v>
      </c>
      <c r="T47" s="57"/>
      <c r="U47" s="560"/>
      <c r="V47" s="367"/>
      <c r="W47" s="367"/>
      <c r="X47" s="11"/>
      <c r="AG47"/>
      <c r="AH47"/>
      <c r="AI47"/>
      <c r="AJ47"/>
      <c r="AK47"/>
      <c r="AL47"/>
      <c r="AM47"/>
    </row>
    <row r="48" spans="1:39" ht="13.5" customHeight="1" x14ac:dyDescent="0.2">
      <c r="A48" s="606"/>
      <c r="B48" s="607"/>
      <c r="C48" s="608"/>
      <c r="D48" s="224"/>
      <c r="E48" s="609"/>
      <c r="F48" s="610"/>
      <c r="G48" s="61">
        <f>SUM(G46:G47)</f>
        <v>0</v>
      </c>
      <c r="H48" s="610"/>
      <c r="I48" s="610"/>
      <c r="J48" s="61">
        <f>SUM(J46:J47)</f>
        <v>0</v>
      </c>
      <c r="K48" s="611"/>
      <c r="L48" s="224"/>
      <c r="M48" s="61">
        <f>SUM(M46:M47)</f>
        <v>0</v>
      </c>
      <c r="N48" s="612"/>
      <c r="O48" s="224"/>
      <c r="P48" s="61">
        <f>SUM(P46:P47)</f>
        <v>0</v>
      </c>
      <c r="Q48" s="61">
        <f>SUM(Q46:Q47)</f>
        <v>0</v>
      </c>
      <c r="R48" s="61">
        <f>SUM(R46:R47)</f>
        <v>0</v>
      </c>
      <c r="S48" s="61">
        <f>SUM(S46:S47)</f>
        <v>0</v>
      </c>
      <c r="T48" s="61">
        <f>SUM(T46:T47)</f>
        <v>0</v>
      </c>
      <c r="U48" s="560"/>
      <c r="V48" s="367"/>
      <c r="W48" s="367"/>
      <c r="X48" s="419"/>
      <c r="Y48" s="419"/>
      <c r="Z48" s="419"/>
      <c r="AA48" s="419"/>
      <c r="AB48" s="419"/>
      <c r="AC48" s="419"/>
      <c r="AD48" s="419"/>
      <c r="AE48" s="419"/>
      <c r="AF48" s="419"/>
      <c r="AG48"/>
      <c r="AH48"/>
      <c r="AI48"/>
      <c r="AJ48"/>
      <c r="AK48"/>
      <c r="AL48"/>
      <c r="AM48"/>
    </row>
    <row r="49" spans="1:99" ht="13.5" customHeight="1" x14ac:dyDescent="0.2">
      <c r="A49" s="584" t="s">
        <v>373</v>
      </c>
      <c r="B49" s="613"/>
      <c r="C49" s="614"/>
      <c r="D49" s="615"/>
      <c r="E49" s="616"/>
      <c r="F49" s="617"/>
      <c r="G49" s="615"/>
      <c r="H49" s="617"/>
      <c r="I49" s="617"/>
      <c r="J49" s="615"/>
      <c r="K49" s="618"/>
      <c r="L49" s="615"/>
      <c r="M49" s="227"/>
      <c r="N49" s="619"/>
      <c r="O49" s="615"/>
      <c r="P49" s="615"/>
      <c r="Q49" s="620"/>
      <c r="R49" s="227"/>
      <c r="S49" s="615"/>
      <c r="T49" s="621"/>
      <c r="U49" s="676" t="s">
        <v>395</v>
      </c>
      <c r="V49" s="367"/>
      <c r="W49" s="655"/>
      <c r="X49" s="419"/>
      <c r="Y49" s="419"/>
      <c r="Z49" s="419"/>
      <c r="AA49" s="419"/>
      <c r="AB49" s="419"/>
      <c r="AC49" s="419"/>
      <c r="AD49" s="419"/>
      <c r="AE49" s="419"/>
      <c r="AF49" s="419"/>
      <c r="AG49"/>
      <c r="AH49"/>
      <c r="AI49"/>
      <c r="AJ49"/>
      <c r="AK49"/>
      <c r="AL49"/>
      <c r="AM49"/>
    </row>
    <row r="50" spans="1:99" ht="13.5" customHeight="1" x14ac:dyDescent="0.2">
      <c r="A50" s="282"/>
      <c r="B50" s="284"/>
      <c r="C50" s="285"/>
      <c r="D50" s="69"/>
      <c r="E50" s="462">
        <f t="shared" si="12"/>
        <v>0</v>
      </c>
      <c r="F50" s="484"/>
      <c r="G50" s="223">
        <f t="shared" si="13"/>
        <v>0</v>
      </c>
      <c r="H50" s="484"/>
      <c r="I50" s="484"/>
      <c r="J50" s="223">
        <f t="shared" si="14"/>
        <v>0</v>
      </c>
      <c r="K50" s="485"/>
      <c r="L50" s="58"/>
      <c r="M50" s="225">
        <f t="shared" ref="M50:M59" si="17">K50*L50</f>
        <v>0</v>
      </c>
      <c r="N50" s="492"/>
      <c r="O50" s="58"/>
      <c r="P50" s="223">
        <f t="shared" si="15"/>
        <v>0</v>
      </c>
      <c r="Q50" s="215"/>
      <c r="R50" s="490">
        <f t="shared" ref="R50:R59" si="18">G50+J50+M50+P50+Q50</f>
        <v>0</v>
      </c>
      <c r="S50" s="57">
        <f t="shared" si="16"/>
        <v>0</v>
      </c>
      <c r="T50" s="57">
        <v>0</v>
      </c>
      <c r="U50" s="674"/>
      <c r="V50" s="11"/>
      <c r="W50" s="380"/>
      <c r="X50" s="11"/>
      <c r="AG50"/>
      <c r="AH50"/>
      <c r="AI50"/>
      <c r="AJ50"/>
      <c r="AK50"/>
      <c r="AL50"/>
      <c r="AM50"/>
    </row>
    <row r="51" spans="1:99" ht="13.5" customHeight="1" x14ac:dyDescent="0.2">
      <c r="A51" s="282"/>
      <c r="B51" s="284"/>
      <c r="C51" s="285"/>
      <c r="D51" s="69"/>
      <c r="E51" s="462">
        <f>D51/8</f>
        <v>0</v>
      </c>
      <c r="F51" s="484"/>
      <c r="G51" s="223">
        <f>E51*F51</f>
        <v>0</v>
      </c>
      <c r="H51" s="484"/>
      <c r="I51" s="484"/>
      <c r="J51" s="223">
        <f>(H51+I51)*E51</f>
        <v>0</v>
      </c>
      <c r="K51" s="485"/>
      <c r="L51" s="58"/>
      <c r="M51" s="225">
        <f>K51*L51</f>
        <v>0</v>
      </c>
      <c r="N51" s="492"/>
      <c r="O51" s="58"/>
      <c r="P51" s="223">
        <f>N51*O51</f>
        <v>0</v>
      </c>
      <c r="Q51" s="215"/>
      <c r="R51" s="490">
        <f>G51+J51+M51+P51+Q51</f>
        <v>0</v>
      </c>
      <c r="S51" s="518">
        <f>-R51*0.0225</f>
        <v>0</v>
      </c>
      <c r="T51" s="518">
        <v>0</v>
      </c>
      <c r="U51" s="675"/>
      <c r="V51" s="683"/>
      <c r="W51" s="656"/>
      <c r="X51" s="419"/>
      <c r="Y51" s="419"/>
      <c r="Z51" s="419"/>
      <c r="AA51" s="419"/>
      <c r="AB51" s="419"/>
      <c r="AC51" s="419"/>
      <c r="AD51" s="419"/>
      <c r="AE51" s="419"/>
      <c r="AF51" s="419"/>
      <c r="AG51"/>
      <c r="AH51"/>
      <c r="AI51"/>
      <c r="AJ51"/>
      <c r="AK51"/>
      <c r="AL51"/>
      <c r="AM51"/>
    </row>
    <row r="52" spans="1:99" ht="13.5" customHeight="1" x14ac:dyDescent="0.2">
      <c r="A52" s="282"/>
      <c r="B52" s="284"/>
      <c r="C52" s="285"/>
      <c r="D52" s="69"/>
      <c r="E52" s="462">
        <f>D52/8</f>
        <v>0</v>
      </c>
      <c r="F52" s="484"/>
      <c r="G52" s="223">
        <f>E52*F52</f>
        <v>0</v>
      </c>
      <c r="H52" s="484"/>
      <c r="I52" s="484"/>
      <c r="J52" s="223">
        <f>(H52+I52)*E52</f>
        <v>0</v>
      </c>
      <c r="K52" s="485"/>
      <c r="L52" s="58"/>
      <c r="M52" s="225">
        <f>K52*L52</f>
        <v>0</v>
      </c>
      <c r="N52" s="492"/>
      <c r="O52" s="58"/>
      <c r="P52" s="223">
        <f>N52*O52</f>
        <v>0</v>
      </c>
      <c r="Q52" s="215"/>
      <c r="R52" s="490">
        <f>G52+J52+M52+P52+Q52</f>
        <v>0</v>
      </c>
      <c r="S52" s="57">
        <f>-R52*0.0225</f>
        <v>0</v>
      </c>
      <c r="T52" s="57">
        <v>0</v>
      </c>
      <c r="U52" s="675"/>
      <c r="V52" s="367"/>
      <c r="W52" s="656"/>
      <c r="X52" s="11"/>
      <c r="AG52"/>
      <c r="AH52"/>
      <c r="AI52"/>
      <c r="AJ52"/>
      <c r="AK52"/>
      <c r="AL52"/>
      <c r="AM52"/>
    </row>
    <row r="53" spans="1:99" ht="13.5" customHeight="1" x14ac:dyDescent="0.2">
      <c r="A53" s="282"/>
      <c r="B53" s="284"/>
      <c r="C53" s="285"/>
      <c r="D53" s="69"/>
      <c r="E53" s="462">
        <f t="shared" si="12"/>
        <v>0</v>
      </c>
      <c r="F53" s="484"/>
      <c r="G53" s="223">
        <f t="shared" si="13"/>
        <v>0</v>
      </c>
      <c r="H53" s="484"/>
      <c r="I53" s="484"/>
      <c r="J53" s="223">
        <f t="shared" si="14"/>
        <v>0</v>
      </c>
      <c r="K53" s="485"/>
      <c r="L53" s="58"/>
      <c r="M53" s="225">
        <f t="shared" si="17"/>
        <v>0</v>
      </c>
      <c r="N53" s="492"/>
      <c r="O53" s="58"/>
      <c r="P53" s="223">
        <f t="shared" si="15"/>
        <v>0</v>
      </c>
      <c r="Q53" s="215"/>
      <c r="R53" s="490">
        <f t="shared" si="18"/>
        <v>0</v>
      </c>
      <c r="S53" s="57">
        <f t="shared" si="16"/>
        <v>0</v>
      </c>
      <c r="T53" s="57">
        <v>0</v>
      </c>
      <c r="U53" s="674"/>
      <c r="V53" s="11"/>
      <c r="W53" s="655"/>
      <c r="X53" s="11"/>
      <c r="AG53"/>
      <c r="AH53"/>
      <c r="AI53"/>
      <c r="AJ53"/>
      <c r="AK53"/>
      <c r="AL53"/>
      <c r="AM53"/>
    </row>
    <row r="54" spans="1:99" ht="13.5" customHeight="1" x14ac:dyDescent="0.2">
      <c r="A54" s="282"/>
      <c r="B54" s="284"/>
      <c r="C54" s="285"/>
      <c r="D54" s="69"/>
      <c r="E54" s="462">
        <f t="shared" ref="E54:E59" si="19">D54/8</f>
        <v>0</v>
      </c>
      <c r="F54" s="484"/>
      <c r="G54" s="223">
        <f t="shared" si="13"/>
        <v>0</v>
      </c>
      <c r="H54" s="484"/>
      <c r="I54" s="484"/>
      <c r="J54" s="223">
        <v>0</v>
      </c>
      <c r="K54" s="485"/>
      <c r="L54" s="58"/>
      <c r="M54" s="225">
        <f t="shared" si="17"/>
        <v>0</v>
      </c>
      <c r="N54" s="492"/>
      <c r="O54" s="58"/>
      <c r="P54" s="223">
        <f t="shared" si="15"/>
        <v>0</v>
      </c>
      <c r="Q54" s="215"/>
      <c r="R54" s="490">
        <f t="shared" si="18"/>
        <v>0</v>
      </c>
      <c r="S54" s="57">
        <f>-R54*0.0225</f>
        <v>0</v>
      </c>
      <c r="T54" s="57">
        <v>0</v>
      </c>
      <c r="U54" s="674"/>
      <c r="V54" s="683"/>
      <c r="W54" s="655"/>
      <c r="X54" s="11"/>
      <c r="AG54"/>
      <c r="AH54"/>
      <c r="AI54"/>
      <c r="AJ54"/>
      <c r="AK54"/>
      <c r="AL54"/>
      <c r="AM54"/>
    </row>
    <row r="55" spans="1:99" ht="13.5" customHeight="1" x14ac:dyDescent="0.2">
      <c r="A55" s="282"/>
      <c r="B55" s="284"/>
      <c r="C55" s="285"/>
      <c r="D55" s="69"/>
      <c r="E55" s="462">
        <f>D55/8</f>
        <v>0</v>
      </c>
      <c r="F55" s="484"/>
      <c r="G55" s="223">
        <f>E55*F55</f>
        <v>0</v>
      </c>
      <c r="H55" s="484"/>
      <c r="I55" s="484"/>
      <c r="J55" s="223">
        <f>(H55+I55)*E55</f>
        <v>0</v>
      </c>
      <c r="K55" s="485"/>
      <c r="L55" s="58"/>
      <c r="M55" s="225">
        <f>K55*L55</f>
        <v>0</v>
      </c>
      <c r="N55" s="492"/>
      <c r="O55" s="58"/>
      <c r="P55" s="223">
        <f>N55*O55</f>
        <v>0</v>
      </c>
      <c r="Q55" s="215"/>
      <c r="R55" s="490">
        <f>G55+J55+M55+P55+Q55</f>
        <v>0</v>
      </c>
      <c r="S55" s="57">
        <f>-R55*0.0225</f>
        <v>0</v>
      </c>
      <c r="T55" s="57">
        <v>0</v>
      </c>
      <c r="U55" s="674"/>
      <c r="V55" s="11"/>
      <c r="W55" s="11"/>
      <c r="X55" s="11"/>
      <c r="AG55"/>
      <c r="AH55"/>
      <c r="AI55"/>
      <c r="AJ55"/>
      <c r="AK55"/>
      <c r="AL55"/>
      <c r="AM55"/>
    </row>
    <row r="56" spans="1:99" ht="13.5" customHeight="1" x14ac:dyDescent="0.2">
      <c r="A56" s="282"/>
      <c r="B56" s="284"/>
      <c r="C56" s="285"/>
      <c r="D56" s="69"/>
      <c r="E56" s="462">
        <f t="shared" si="19"/>
        <v>0</v>
      </c>
      <c r="F56" s="484"/>
      <c r="G56" s="223">
        <f t="shared" si="13"/>
        <v>0</v>
      </c>
      <c r="H56" s="484"/>
      <c r="I56" s="484"/>
      <c r="J56" s="223">
        <f t="shared" si="14"/>
        <v>0</v>
      </c>
      <c r="K56" s="485"/>
      <c r="L56" s="58"/>
      <c r="M56" s="225">
        <f t="shared" si="17"/>
        <v>0</v>
      </c>
      <c r="N56" s="492"/>
      <c r="O56" s="58"/>
      <c r="P56" s="223">
        <f t="shared" si="15"/>
        <v>0</v>
      </c>
      <c r="Q56" s="215"/>
      <c r="R56" s="490">
        <f t="shared" si="18"/>
        <v>0</v>
      </c>
      <c r="S56" s="57">
        <f t="shared" si="16"/>
        <v>0</v>
      </c>
      <c r="T56" s="57">
        <v>0</v>
      </c>
      <c r="U56" s="674"/>
      <c r="V56" s="11"/>
      <c r="W56" s="11"/>
      <c r="X56" s="11"/>
      <c r="AG56"/>
      <c r="AH56"/>
      <c r="AI56"/>
      <c r="AJ56"/>
      <c r="AK56"/>
      <c r="AL56"/>
      <c r="AM56"/>
    </row>
    <row r="57" spans="1:99" ht="13.5" customHeight="1" x14ac:dyDescent="0.2">
      <c r="A57" s="282"/>
      <c r="B57" s="284"/>
      <c r="C57" s="285"/>
      <c r="D57" s="69"/>
      <c r="E57" s="462">
        <f>D57/8</f>
        <v>0</v>
      </c>
      <c r="F57" s="484"/>
      <c r="G57" s="223">
        <f>E57*F57</f>
        <v>0</v>
      </c>
      <c r="H57" s="484"/>
      <c r="I57" s="484"/>
      <c r="J57" s="223">
        <f>(H57+I57)*E57</f>
        <v>0</v>
      </c>
      <c r="K57" s="485"/>
      <c r="L57" s="58"/>
      <c r="M57" s="225">
        <f>K57*L57</f>
        <v>0</v>
      </c>
      <c r="N57" s="492"/>
      <c r="O57" s="58"/>
      <c r="P57" s="223">
        <f>N57*O57</f>
        <v>0</v>
      </c>
      <c r="Q57" s="215"/>
      <c r="R57" s="490">
        <f>G57+J57+M57+P57+Q57</f>
        <v>0</v>
      </c>
      <c r="S57" s="518">
        <f>-R57*0.0225</f>
        <v>0</v>
      </c>
      <c r="T57" s="518">
        <v>0</v>
      </c>
      <c r="U57" s="674"/>
      <c r="V57" s="419"/>
      <c r="W57" s="419"/>
      <c r="X57" s="419"/>
      <c r="Y57" s="419"/>
      <c r="Z57" s="419"/>
      <c r="AA57" s="419"/>
      <c r="AB57" s="419"/>
      <c r="AC57" s="419"/>
      <c r="AD57" s="419"/>
      <c r="AE57" s="419"/>
      <c r="AF57" s="419"/>
      <c r="AG57"/>
      <c r="AH57"/>
      <c r="AI57"/>
      <c r="AJ57"/>
      <c r="AK57"/>
      <c r="AL57"/>
      <c r="AM57"/>
    </row>
    <row r="58" spans="1:99" ht="13.5" customHeight="1" x14ac:dyDescent="0.2">
      <c r="A58" s="282"/>
      <c r="B58" s="284"/>
      <c r="C58" s="285"/>
      <c r="D58" s="69"/>
      <c r="E58" s="462">
        <f>D58/8</f>
        <v>0</v>
      </c>
      <c r="F58" s="484"/>
      <c r="G58" s="223">
        <f>E58*F58</f>
        <v>0</v>
      </c>
      <c r="H58" s="484"/>
      <c r="I58" s="484"/>
      <c r="J58" s="223">
        <f>(H58+I58)*E58</f>
        <v>0</v>
      </c>
      <c r="K58" s="485"/>
      <c r="L58" s="58"/>
      <c r="M58" s="225">
        <f>K58*L58</f>
        <v>0</v>
      </c>
      <c r="N58" s="492"/>
      <c r="O58" s="58"/>
      <c r="P58" s="223">
        <f>N58*O58</f>
        <v>0</v>
      </c>
      <c r="Q58" s="215"/>
      <c r="R58" s="490">
        <f>G58+J58+M58+P58+Q58</f>
        <v>0</v>
      </c>
      <c r="S58" s="57">
        <f>-R58*0.0225</f>
        <v>0</v>
      </c>
      <c r="T58" s="57">
        <v>0</v>
      </c>
      <c r="U58" s="674"/>
      <c r="V58" s="365"/>
      <c r="W58" s="11"/>
      <c r="X58" s="11"/>
      <c r="AG58"/>
      <c r="AH58"/>
      <c r="AI58"/>
      <c r="AJ58"/>
      <c r="AK58"/>
      <c r="AL58"/>
      <c r="AM58"/>
    </row>
    <row r="59" spans="1:99" ht="13.5" customHeight="1" thickBot="1" x14ac:dyDescent="0.25">
      <c r="A59" s="282"/>
      <c r="B59" s="284"/>
      <c r="C59" s="285"/>
      <c r="D59" s="69"/>
      <c r="E59" s="462">
        <f t="shared" si="19"/>
        <v>0</v>
      </c>
      <c r="F59" s="484"/>
      <c r="G59" s="223">
        <f t="shared" si="13"/>
        <v>0</v>
      </c>
      <c r="H59" s="484"/>
      <c r="I59" s="484"/>
      <c r="J59" s="223">
        <f t="shared" si="14"/>
        <v>0</v>
      </c>
      <c r="K59" s="485"/>
      <c r="L59" s="58"/>
      <c r="M59" s="225">
        <f t="shared" si="17"/>
        <v>0</v>
      </c>
      <c r="N59" s="492"/>
      <c r="O59" s="58"/>
      <c r="P59" s="223">
        <f t="shared" si="15"/>
        <v>0</v>
      </c>
      <c r="Q59" s="215"/>
      <c r="R59" s="490">
        <f t="shared" si="18"/>
        <v>0</v>
      </c>
      <c r="S59" s="57">
        <f t="shared" si="16"/>
        <v>0</v>
      </c>
      <c r="T59" s="57">
        <v>0</v>
      </c>
      <c r="U59" s="674"/>
      <c r="V59" s="365"/>
      <c r="W59" s="11"/>
      <c r="X59" s="11"/>
      <c r="AG59"/>
      <c r="AH59"/>
      <c r="AI59"/>
      <c r="AJ59"/>
      <c r="AK59"/>
      <c r="AL59"/>
      <c r="AM59"/>
    </row>
    <row r="60" spans="1:99" ht="13.5" customHeight="1" thickBot="1" x14ac:dyDescent="0.25">
      <c r="A60" s="60" t="s">
        <v>35</v>
      </c>
      <c r="B60" s="54"/>
      <c r="C60" s="54"/>
      <c r="D60" s="63"/>
      <c r="E60" s="463"/>
      <c r="F60" s="390"/>
      <c r="G60" s="61">
        <f>SUM(G50:G59)</f>
        <v>0</v>
      </c>
      <c r="H60" s="390"/>
      <c r="I60" s="390"/>
      <c r="J60" s="61">
        <f>SUM(J50:J59)</f>
        <v>0</v>
      </c>
      <c r="K60" s="388"/>
      <c r="L60" s="389"/>
      <c r="M60" s="61">
        <f>SUM(M44:M59)</f>
        <v>0</v>
      </c>
      <c r="N60" s="61"/>
      <c r="O60" s="61"/>
      <c r="P60" s="487">
        <f>SUM(P50:P59)</f>
        <v>0</v>
      </c>
      <c r="Q60" s="61">
        <f>SUM(Q50:Q59)</f>
        <v>0</v>
      </c>
      <c r="R60" s="61">
        <f>SUM(R50:R59)</f>
        <v>0</v>
      </c>
      <c r="S60" s="61">
        <f>SUM(S50:S59)</f>
        <v>0</v>
      </c>
      <c r="T60" s="61">
        <f>SUM(T46:T59)</f>
        <v>0</v>
      </c>
      <c r="U60" s="11"/>
      <c r="V60" s="11"/>
      <c r="W60" s="154"/>
      <c r="X60" s="11"/>
      <c r="AG60"/>
      <c r="AH60"/>
      <c r="AI60"/>
      <c r="AJ60"/>
      <c r="AK60"/>
      <c r="AL60"/>
      <c r="AM60"/>
    </row>
    <row r="61" spans="1:99" ht="13.5" customHeight="1" thickBot="1" x14ac:dyDescent="0.25">
      <c r="A61" s="44"/>
      <c r="B61" s="42"/>
      <c r="C61" s="42"/>
      <c r="D61" s="45"/>
      <c r="E61" s="461"/>
      <c r="F61" s="45"/>
      <c r="G61" s="67"/>
      <c r="H61" s="45"/>
      <c r="I61" s="45"/>
      <c r="J61" s="67"/>
      <c r="K61" s="47"/>
      <c r="L61" s="45"/>
      <c r="M61" s="45"/>
      <c r="N61" s="45"/>
      <c r="O61" s="45"/>
      <c r="P61" s="45"/>
      <c r="Q61" s="45"/>
      <c r="R61" s="74"/>
      <c r="S61" s="72"/>
      <c r="T61" s="73"/>
      <c r="U61" s="11"/>
      <c r="V61" s="11"/>
      <c r="W61" s="11"/>
      <c r="X61" s="11"/>
      <c r="AG61"/>
      <c r="AH61"/>
      <c r="AI61"/>
      <c r="AJ61"/>
      <c r="AK61"/>
      <c r="AL61"/>
      <c r="AM61"/>
    </row>
    <row r="62" spans="1:99" ht="13.5" customHeight="1" thickBot="1" x14ac:dyDescent="0.25">
      <c r="A62" s="60" t="s">
        <v>34</v>
      </c>
      <c r="B62" s="398"/>
      <c r="C62" s="54"/>
      <c r="D62" s="63"/>
      <c r="E62" s="467"/>
      <c r="F62" s="393"/>
      <c r="G62" s="399">
        <f>SUM(G29,G34,G41,G44,G48,G60)</f>
        <v>0</v>
      </c>
      <c r="H62" s="393"/>
      <c r="I62" s="393"/>
      <c r="J62" s="399">
        <f>SUM(J29,J34,J44,J48,J60)</f>
        <v>0</v>
      </c>
      <c r="K62" s="393"/>
      <c r="L62" s="393"/>
      <c r="M62" s="399">
        <f>SUM(M29,M34,M41,M44,M48,M60)</f>
        <v>0</v>
      </c>
      <c r="N62" s="482"/>
      <c r="O62" s="483"/>
      <c r="P62" s="399">
        <f>SUM(P48,P60)</f>
        <v>0</v>
      </c>
      <c r="Q62" s="399">
        <f>SUM(Q44,Q48,Q60)</f>
        <v>0</v>
      </c>
      <c r="R62" s="399">
        <f>SUM(R29,R34,R41,R44,R48,R60)</f>
        <v>0</v>
      </c>
      <c r="S62" s="399">
        <f>SUM(S29,S34,S41,S44,S48,S60)</f>
        <v>0</v>
      </c>
      <c r="T62" s="399">
        <f>SUM(T29,T34,T41,T44,T48,T60)</f>
        <v>0</v>
      </c>
      <c r="U62" s="11"/>
      <c r="V62" s="11"/>
      <c r="W62" s="11"/>
      <c r="X62" s="11"/>
      <c r="AG62"/>
      <c r="AH62"/>
      <c r="AI62"/>
      <c r="AJ62"/>
      <c r="AK62"/>
      <c r="AL62"/>
      <c r="AM62"/>
    </row>
    <row r="63" spans="1:99" s="436" customFormat="1" ht="33.75" customHeight="1" x14ac:dyDescent="0.2">
      <c r="A63" s="55" t="s">
        <v>251</v>
      </c>
      <c r="B63" s="55" t="s">
        <v>47</v>
      </c>
      <c r="C63" s="55" t="s">
        <v>29</v>
      </c>
      <c r="D63" s="55" t="s">
        <v>278</v>
      </c>
      <c r="E63" s="55" t="s">
        <v>279</v>
      </c>
      <c r="F63" s="55" t="s">
        <v>280</v>
      </c>
      <c r="G63" s="53" t="s">
        <v>263</v>
      </c>
      <c r="H63" s="474" t="s">
        <v>170</v>
      </c>
      <c r="I63" s="53" t="s">
        <v>241</v>
      </c>
      <c r="J63" s="53" t="s">
        <v>270</v>
      </c>
      <c r="K63" s="53" t="s">
        <v>174</v>
      </c>
      <c r="L63" s="53" t="s">
        <v>172</v>
      </c>
      <c r="M63" s="53" t="s">
        <v>130</v>
      </c>
      <c r="N63" s="441"/>
      <c r="O63" s="441"/>
      <c r="P63" s="441"/>
      <c r="Q63" s="441"/>
      <c r="R63" s="53" t="s">
        <v>265</v>
      </c>
      <c r="S63" s="53" t="s">
        <v>129</v>
      </c>
      <c r="T63" s="418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</row>
    <row r="64" spans="1:99" s="1" customFormat="1" x14ac:dyDescent="0.2">
      <c r="A64" s="52"/>
      <c r="B64" s="54"/>
      <c r="C64" s="54"/>
      <c r="D64" s="338"/>
      <c r="E64" s="338"/>
      <c r="F64" s="338"/>
      <c r="G64" s="338"/>
      <c r="H64" s="469"/>
      <c r="I64" s="338"/>
      <c r="J64" s="46"/>
      <c r="K64" s="338"/>
      <c r="L64" s="338"/>
      <c r="M64" s="338"/>
      <c r="N64" s="421"/>
      <c r="O64" s="421"/>
      <c r="P64" s="421"/>
      <c r="Q64" s="421"/>
      <c r="R64" s="45"/>
      <c r="S64" s="72"/>
      <c r="T64" s="418"/>
      <c r="U64" s="11"/>
      <c r="V64" s="533" t="s">
        <v>316</v>
      </c>
      <c r="W64" s="533"/>
      <c r="X64" s="11"/>
      <c r="Y64" s="11"/>
      <c r="Z64" s="11"/>
      <c r="AA64" s="11"/>
      <c r="AB64" s="11"/>
      <c r="AC64" s="11"/>
      <c r="AD64" s="11"/>
      <c r="AE64" s="11"/>
      <c r="AF64" s="11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</row>
    <row r="65" spans="1:39" ht="12" customHeight="1" x14ac:dyDescent="0.2">
      <c r="A65" s="52"/>
      <c r="B65" s="75"/>
      <c r="C65" s="75"/>
      <c r="D65" s="74"/>
      <c r="E65" s="157">
        <v>3.7499999999999999E-2</v>
      </c>
      <c r="F65" s="74"/>
      <c r="G65" s="74"/>
      <c r="H65" s="476"/>
      <c r="I65" s="226"/>
      <c r="J65" s="46"/>
      <c r="K65" s="74"/>
      <c r="L65" s="74"/>
      <c r="M65" s="306">
        <v>8.5000000000000006E-2</v>
      </c>
      <c r="N65" s="440"/>
      <c r="O65" s="440"/>
      <c r="P65" s="440"/>
      <c r="Q65" s="440"/>
      <c r="R65" s="45"/>
      <c r="S65" s="306">
        <v>3.7499999999999999E-2</v>
      </c>
      <c r="T65" s="418"/>
      <c r="U65" s="11"/>
      <c r="V65" s="380" t="s">
        <v>314</v>
      </c>
      <c r="W65" s="380"/>
      <c r="X65" s="11"/>
      <c r="AG65"/>
      <c r="AH65"/>
      <c r="AI65"/>
      <c r="AJ65"/>
      <c r="AK65"/>
      <c r="AL65"/>
      <c r="AM65"/>
    </row>
    <row r="66" spans="1:39" x14ac:dyDescent="0.2">
      <c r="A66" s="678"/>
      <c r="B66" s="284"/>
      <c r="C66" s="285"/>
      <c r="D66" s="69"/>
      <c r="E66" s="484"/>
      <c r="F66" s="58">
        <f t="shared" ref="F66:F72" si="20">D66/6</f>
        <v>0</v>
      </c>
      <c r="G66" s="225">
        <f t="shared" ref="G66:G72" si="21">E66*F66</f>
        <v>0</v>
      </c>
      <c r="H66" s="281"/>
      <c r="I66" s="58"/>
      <c r="J66" s="225">
        <f t="shared" ref="J66:J72" si="22">H66*I66</f>
        <v>0</v>
      </c>
      <c r="K66" s="215"/>
      <c r="L66" s="223">
        <f t="shared" ref="L66:L72" si="23">G66+J66+K66</f>
        <v>0</v>
      </c>
      <c r="M66" s="58">
        <f>L66*M$65</f>
        <v>0</v>
      </c>
      <c r="N66" s="490"/>
      <c r="O66" s="215"/>
      <c r="P66" s="223"/>
      <c r="Q66" s="58"/>
      <c r="R66" s="490">
        <f>L66+M66</f>
        <v>0</v>
      </c>
      <c r="S66" s="57">
        <f>-R66*S$65</f>
        <v>0</v>
      </c>
      <c r="T66" s="420"/>
      <c r="U66" s="11"/>
      <c r="V66" s="380" t="s">
        <v>318</v>
      </c>
      <c r="W66" s="380"/>
      <c r="X66" s="11"/>
      <c r="AG66"/>
      <c r="AH66"/>
      <c r="AI66"/>
      <c r="AJ66"/>
      <c r="AK66"/>
      <c r="AL66"/>
      <c r="AM66"/>
    </row>
    <row r="67" spans="1:39" x14ac:dyDescent="0.2">
      <c r="A67" s="678"/>
      <c r="B67" s="284"/>
      <c r="C67" s="285"/>
      <c r="D67" s="69"/>
      <c r="E67" s="484"/>
      <c r="F67" s="58">
        <f t="shared" ref="F67" si="24">D67/6</f>
        <v>0</v>
      </c>
      <c r="G67" s="225">
        <f t="shared" ref="G67" si="25">E67*F67</f>
        <v>0</v>
      </c>
      <c r="H67" s="281"/>
      <c r="I67" s="58"/>
      <c r="J67" s="225">
        <f t="shared" ref="J67" si="26">H67*I67</f>
        <v>0</v>
      </c>
      <c r="K67" s="215"/>
      <c r="L67" s="223">
        <f t="shared" ref="L67" si="27">G67+J67+K67</f>
        <v>0</v>
      </c>
      <c r="M67" s="58">
        <f>L67*M$65</f>
        <v>0</v>
      </c>
      <c r="N67" s="490"/>
      <c r="O67" s="215"/>
      <c r="P67" s="223"/>
      <c r="Q67" s="58"/>
      <c r="R67" s="490">
        <f t="shared" ref="R67" si="28">L67+M67</f>
        <v>0</v>
      </c>
      <c r="S67" s="518">
        <f t="shared" ref="S67" si="29">-R67*S$65</f>
        <v>0</v>
      </c>
      <c r="T67" s="420"/>
      <c r="U67" s="419"/>
      <c r="V67" s="380"/>
      <c r="W67" s="380"/>
      <c r="X67" s="419"/>
      <c r="Y67" s="419"/>
      <c r="Z67" s="419"/>
      <c r="AA67" s="419"/>
      <c r="AB67" s="419"/>
      <c r="AC67" s="419"/>
      <c r="AD67" s="419"/>
      <c r="AE67" s="419"/>
      <c r="AF67" s="419"/>
      <c r="AG67"/>
      <c r="AH67"/>
      <c r="AI67"/>
      <c r="AJ67"/>
      <c r="AK67"/>
      <c r="AL67"/>
      <c r="AM67"/>
    </row>
    <row r="68" spans="1:39" x14ac:dyDescent="0.2">
      <c r="A68" s="678"/>
      <c r="B68" s="284"/>
      <c r="C68" s="285"/>
      <c r="D68" s="69"/>
      <c r="E68" s="484"/>
      <c r="F68" s="58">
        <f>D68/6</f>
        <v>0</v>
      </c>
      <c r="G68" s="225">
        <f>E68*F68</f>
        <v>0</v>
      </c>
      <c r="H68" s="281"/>
      <c r="I68" s="58"/>
      <c r="J68" s="225">
        <f t="shared" si="22"/>
        <v>0</v>
      </c>
      <c r="K68" s="215"/>
      <c r="L68" s="223">
        <f>G68+J68+K68</f>
        <v>0</v>
      </c>
      <c r="M68" s="58">
        <v>0</v>
      </c>
      <c r="N68" s="490"/>
      <c r="O68" s="215"/>
      <c r="P68" s="223"/>
      <c r="Q68" s="58"/>
      <c r="R68" s="490">
        <f>L68+M68</f>
        <v>0</v>
      </c>
      <c r="S68" s="518">
        <f>S66</f>
        <v>0</v>
      </c>
      <c r="T68" s="420"/>
      <c r="U68" s="419"/>
      <c r="V68" s="380"/>
      <c r="W68" s="380"/>
      <c r="X68" s="419"/>
      <c r="Y68" s="419"/>
      <c r="Z68" s="419"/>
      <c r="AA68" s="419"/>
      <c r="AB68" s="419"/>
      <c r="AC68" s="419"/>
      <c r="AD68" s="419"/>
      <c r="AE68" s="419"/>
      <c r="AF68" s="419"/>
      <c r="AG68"/>
      <c r="AH68"/>
      <c r="AI68"/>
      <c r="AJ68"/>
      <c r="AK68"/>
      <c r="AL68"/>
      <c r="AM68"/>
    </row>
    <row r="69" spans="1:39" x14ac:dyDescent="0.2">
      <c r="A69" s="534"/>
      <c r="B69" s="284"/>
      <c r="C69" s="285"/>
      <c r="D69" s="69"/>
      <c r="E69" s="484"/>
      <c r="F69" s="58">
        <f t="shared" si="20"/>
        <v>0</v>
      </c>
      <c r="G69" s="225">
        <f t="shared" si="21"/>
        <v>0</v>
      </c>
      <c r="H69" s="281"/>
      <c r="I69" s="58"/>
      <c r="J69" s="225">
        <f t="shared" si="22"/>
        <v>0</v>
      </c>
      <c r="K69" s="215"/>
      <c r="L69" s="223">
        <f t="shared" si="23"/>
        <v>0</v>
      </c>
      <c r="M69" s="58">
        <f>L69*M$65</f>
        <v>0</v>
      </c>
      <c r="N69" s="490"/>
      <c r="O69" s="215"/>
      <c r="P69" s="223"/>
      <c r="Q69" s="58"/>
      <c r="R69" s="490">
        <f t="shared" ref="R69:R72" si="30">L69+M69</f>
        <v>0</v>
      </c>
      <c r="S69" s="518">
        <f t="shared" ref="S69:S72" si="31">-R69*S$65</f>
        <v>0</v>
      </c>
      <c r="T69" s="420"/>
      <c r="U69" s="419"/>
      <c r="V69" s="380" t="s">
        <v>319</v>
      </c>
      <c r="W69" s="380"/>
      <c r="X69" s="419"/>
      <c r="Y69" s="419"/>
      <c r="Z69" s="419"/>
      <c r="AA69" s="419"/>
      <c r="AB69" s="419"/>
      <c r="AC69" s="419"/>
      <c r="AD69" s="419"/>
      <c r="AE69" s="419"/>
      <c r="AF69" s="419"/>
      <c r="AG69"/>
      <c r="AH69"/>
      <c r="AI69"/>
      <c r="AJ69"/>
      <c r="AK69"/>
      <c r="AL69"/>
      <c r="AM69"/>
    </row>
    <row r="70" spans="1:39" x14ac:dyDescent="0.2">
      <c r="A70" s="534"/>
      <c r="B70" s="284"/>
      <c r="C70" s="285"/>
      <c r="D70" s="69"/>
      <c r="E70" s="680"/>
      <c r="F70" s="58">
        <f t="shared" si="20"/>
        <v>0</v>
      </c>
      <c r="G70" s="225">
        <f t="shared" si="21"/>
        <v>0</v>
      </c>
      <c r="H70" s="281"/>
      <c r="I70" s="58"/>
      <c r="J70" s="225">
        <f t="shared" si="22"/>
        <v>0</v>
      </c>
      <c r="K70" s="215"/>
      <c r="L70" s="223">
        <f t="shared" si="23"/>
        <v>0</v>
      </c>
      <c r="M70" s="58">
        <f>L70*M$65</f>
        <v>0</v>
      </c>
      <c r="N70" s="490"/>
      <c r="O70" s="215"/>
      <c r="P70" s="223"/>
      <c r="Q70" s="58"/>
      <c r="R70" s="490">
        <f t="shared" si="30"/>
        <v>0</v>
      </c>
      <c r="S70" s="57">
        <f t="shared" si="31"/>
        <v>0</v>
      </c>
      <c r="T70" s="420"/>
      <c r="U70" s="11"/>
      <c r="V70" s="380" t="s">
        <v>319</v>
      </c>
      <c r="W70" s="380"/>
      <c r="X70" s="11"/>
      <c r="AG70"/>
      <c r="AH70"/>
      <c r="AI70"/>
      <c r="AJ70"/>
      <c r="AK70"/>
      <c r="AL70"/>
      <c r="AM70"/>
    </row>
    <row r="71" spans="1:39" x14ac:dyDescent="0.2">
      <c r="A71" s="101"/>
      <c r="B71" s="284"/>
      <c r="C71" s="285"/>
      <c r="D71" s="69"/>
      <c r="E71" s="680"/>
      <c r="F71" s="58">
        <f t="shared" si="20"/>
        <v>0</v>
      </c>
      <c r="G71" s="225">
        <f t="shared" si="21"/>
        <v>0</v>
      </c>
      <c r="H71" s="281"/>
      <c r="I71" s="58"/>
      <c r="J71" s="225">
        <f t="shared" si="22"/>
        <v>0</v>
      </c>
      <c r="K71" s="215"/>
      <c r="L71" s="223">
        <f t="shared" si="23"/>
        <v>0</v>
      </c>
      <c r="M71" s="58">
        <f>(L71)*M$65</f>
        <v>0</v>
      </c>
      <c r="N71" s="499"/>
      <c r="O71" s="405"/>
      <c r="P71" s="406"/>
      <c r="Q71" s="403"/>
      <c r="R71" s="490">
        <f t="shared" si="30"/>
        <v>0</v>
      </c>
      <c r="S71" s="57">
        <f t="shared" si="31"/>
        <v>0</v>
      </c>
      <c r="T71" s="420"/>
      <c r="U71" s="11"/>
      <c r="V71" s="380" t="s">
        <v>315</v>
      </c>
      <c r="W71" s="380"/>
      <c r="X71" s="11"/>
      <c r="AG71"/>
      <c r="AH71"/>
      <c r="AI71"/>
      <c r="AJ71"/>
      <c r="AK71"/>
      <c r="AL71"/>
      <c r="AM71"/>
    </row>
    <row r="72" spans="1:39" ht="13.5" thickBot="1" x14ac:dyDescent="0.25">
      <c r="A72" s="546"/>
      <c r="B72" s="284"/>
      <c r="C72" s="285"/>
      <c r="D72" s="69"/>
      <c r="E72" s="484"/>
      <c r="F72" s="58">
        <f t="shared" si="20"/>
        <v>0</v>
      </c>
      <c r="G72" s="225">
        <f t="shared" si="21"/>
        <v>0</v>
      </c>
      <c r="H72" s="281"/>
      <c r="I72" s="58"/>
      <c r="J72" s="225">
        <f t="shared" si="22"/>
        <v>0</v>
      </c>
      <c r="K72" s="215"/>
      <c r="L72" s="223">
        <f t="shared" si="23"/>
        <v>0</v>
      </c>
      <c r="M72" s="58">
        <f>(L72)*M$65</f>
        <v>0</v>
      </c>
      <c r="N72" s="499"/>
      <c r="O72" s="405"/>
      <c r="P72" s="406"/>
      <c r="Q72" s="403"/>
      <c r="R72" s="490">
        <f t="shared" si="30"/>
        <v>0</v>
      </c>
      <c r="S72" s="518">
        <f t="shared" si="31"/>
        <v>0</v>
      </c>
      <c r="T72" s="420"/>
      <c r="U72" s="419"/>
      <c r="V72" s="380" t="s">
        <v>315</v>
      </c>
      <c r="W72" s="380"/>
      <c r="X72" s="419"/>
      <c r="Y72" s="419"/>
      <c r="Z72" s="419"/>
      <c r="AA72" s="419"/>
      <c r="AB72" s="419"/>
      <c r="AC72" s="419"/>
      <c r="AD72" s="419"/>
      <c r="AE72" s="419"/>
      <c r="AF72" s="419"/>
      <c r="AG72"/>
      <c r="AH72"/>
      <c r="AI72"/>
      <c r="AJ72"/>
      <c r="AK72"/>
      <c r="AL72"/>
      <c r="AM72"/>
    </row>
    <row r="73" spans="1:39" ht="13.5" thickBot="1" x14ac:dyDescent="0.25">
      <c r="A73" s="70" t="s">
        <v>86</v>
      </c>
      <c r="B73" s="54"/>
      <c r="C73" s="54"/>
      <c r="D73" s="395"/>
      <c r="E73" s="395"/>
      <c r="F73" s="396"/>
      <c r="G73" s="71">
        <f>SUM(G66:G72)</f>
        <v>0</v>
      </c>
      <c r="H73" s="475"/>
      <c r="I73" s="396"/>
      <c r="J73" s="71">
        <f>SUM(J71:J71)</f>
        <v>0</v>
      </c>
      <c r="K73" s="71">
        <f>SUM(K66:K71)</f>
        <v>0</v>
      </c>
      <c r="L73" s="71">
        <f>SUM(L66:L72)</f>
        <v>0</v>
      </c>
      <c r="M73" s="71">
        <f>SUM(M66:M72)</f>
        <v>0</v>
      </c>
      <c r="N73" s="663"/>
      <c r="O73" s="634"/>
      <c r="P73" s="664"/>
      <c r="Q73" s="665"/>
      <c r="R73" s="71">
        <f>SUM(R66:R72)</f>
        <v>0</v>
      </c>
      <c r="S73" s="71">
        <f>SUM(S66:S72)</f>
        <v>0</v>
      </c>
      <c r="T73" s="418"/>
      <c r="U73" s="11"/>
      <c r="V73" s="380"/>
      <c r="W73" s="380"/>
      <c r="X73" s="11"/>
      <c r="AG73"/>
      <c r="AH73"/>
      <c r="AI73"/>
      <c r="AJ73"/>
      <c r="AK73"/>
      <c r="AL73"/>
      <c r="AM73"/>
    </row>
    <row r="74" spans="1:39" x14ac:dyDescent="0.2">
      <c r="A74" s="52"/>
      <c r="B74" s="54"/>
      <c r="C74" s="54"/>
      <c r="D74" s="74"/>
      <c r="E74" s="74"/>
      <c r="F74" s="74"/>
      <c r="G74" s="74"/>
      <c r="H74" s="476"/>
      <c r="I74" s="74"/>
      <c r="J74" s="74"/>
      <c r="K74" s="74"/>
      <c r="L74" s="74"/>
      <c r="M74" s="74"/>
      <c r="N74" s="440"/>
      <c r="O74" s="440"/>
      <c r="P74" s="510"/>
      <c r="Q74" s="440"/>
      <c r="R74" s="74"/>
      <c r="S74" s="74"/>
      <c r="T74" s="418"/>
      <c r="U74" s="11"/>
      <c r="V74" s="380" t="s">
        <v>317</v>
      </c>
      <c r="W74" s="380"/>
      <c r="X74" s="11"/>
      <c r="AG74"/>
      <c r="AH74"/>
      <c r="AI74"/>
      <c r="AJ74"/>
      <c r="AK74"/>
      <c r="AL74"/>
      <c r="AM74"/>
    </row>
    <row r="75" spans="1:39" ht="13.5" customHeight="1" x14ac:dyDescent="0.2">
      <c r="A75" s="52"/>
      <c r="B75" s="54"/>
      <c r="C75" s="54"/>
      <c r="D75" s="338"/>
      <c r="E75" s="469"/>
      <c r="F75" s="338"/>
      <c r="G75" s="338"/>
      <c r="H75" s="338"/>
      <c r="I75" s="338"/>
      <c r="J75" s="338"/>
      <c r="K75" s="46"/>
      <c r="L75" s="338"/>
      <c r="M75" s="338"/>
      <c r="N75" s="338"/>
      <c r="O75" s="45"/>
      <c r="P75" s="72"/>
      <c r="Q75" s="73"/>
      <c r="R75" s="300"/>
      <c r="S75" s="11"/>
      <c r="T75" s="11"/>
      <c r="U75" s="11"/>
      <c r="V75" s="11"/>
      <c r="W75" s="11"/>
      <c r="X75" s="11"/>
      <c r="AH75"/>
      <c r="AI75"/>
      <c r="AJ75"/>
      <c r="AK75"/>
      <c r="AL75"/>
      <c r="AM75"/>
    </row>
    <row r="76" spans="1:39" ht="41.25" customHeight="1" x14ac:dyDescent="0.2">
      <c r="A76" s="55" t="s">
        <v>251</v>
      </c>
      <c r="B76" s="55" t="s">
        <v>47</v>
      </c>
      <c r="C76" s="55" t="s">
        <v>29</v>
      </c>
      <c r="D76" s="55" t="s">
        <v>278</v>
      </c>
      <c r="E76" s="55" t="s">
        <v>279</v>
      </c>
      <c r="F76" s="55" t="s">
        <v>280</v>
      </c>
      <c r="G76" s="53" t="s">
        <v>263</v>
      </c>
      <c r="H76" s="474" t="s">
        <v>170</v>
      </c>
      <c r="I76" s="53" t="s">
        <v>241</v>
      </c>
      <c r="J76" s="53" t="s">
        <v>270</v>
      </c>
      <c r="K76" s="53" t="s">
        <v>171</v>
      </c>
      <c r="L76" s="53" t="s">
        <v>271</v>
      </c>
      <c r="M76" s="53" t="s">
        <v>272</v>
      </c>
      <c r="N76" s="53" t="s">
        <v>274</v>
      </c>
      <c r="O76" s="53" t="s">
        <v>174</v>
      </c>
      <c r="P76" s="53" t="s">
        <v>172</v>
      </c>
      <c r="Q76" s="53" t="s">
        <v>130</v>
      </c>
      <c r="R76" s="53" t="s">
        <v>265</v>
      </c>
      <c r="S76" s="53" t="s">
        <v>129</v>
      </c>
      <c r="T76" s="53" t="s">
        <v>303</v>
      </c>
      <c r="U76" s="53" t="s">
        <v>273</v>
      </c>
      <c r="V76" s="11"/>
      <c r="W76" s="11"/>
      <c r="X76" s="11"/>
      <c r="AG76"/>
      <c r="AH76"/>
      <c r="AI76"/>
      <c r="AJ76"/>
      <c r="AK76"/>
      <c r="AL76"/>
      <c r="AM76"/>
    </row>
    <row r="77" spans="1:39" ht="22.5" customHeight="1" x14ac:dyDescent="0.2">
      <c r="A77" s="635" t="s">
        <v>367</v>
      </c>
      <c r="B77" s="54"/>
      <c r="C77" s="54"/>
      <c r="D77" s="338"/>
      <c r="E77" s="338"/>
      <c r="F77" s="338"/>
      <c r="G77" s="338"/>
      <c r="H77" s="469"/>
      <c r="I77" s="338"/>
      <c r="J77" s="46"/>
      <c r="K77" s="338"/>
      <c r="L77" s="338"/>
      <c r="M77" s="338"/>
      <c r="N77" s="338"/>
      <c r="O77" s="666" t="s">
        <v>389</v>
      </c>
      <c r="P77" s="45"/>
      <c r="Q77" s="157">
        <v>0.04</v>
      </c>
      <c r="R77" s="73"/>
      <c r="S77" s="157">
        <v>3.5000000000000003E-2</v>
      </c>
      <c r="T77" s="658"/>
      <c r="U77" s="11"/>
      <c r="V77" s="11"/>
      <c r="W77" s="154"/>
      <c r="X77" s="11"/>
      <c r="AG77"/>
      <c r="AH77"/>
      <c r="AI77"/>
      <c r="AJ77"/>
      <c r="AK77"/>
      <c r="AL77"/>
      <c r="AM77"/>
    </row>
    <row r="78" spans="1:39" ht="13.5" customHeight="1" x14ac:dyDescent="0.2">
      <c r="A78" s="667"/>
      <c r="B78" s="284"/>
      <c r="C78" s="285"/>
      <c r="D78" s="69"/>
      <c r="E78" s="484"/>
      <c r="F78" s="58">
        <f>D78/8</f>
        <v>0</v>
      </c>
      <c r="G78" s="223">
        <f>E78*F78</f>
        <v>0</v>
      </c>
      <c r="H78" s="505"/>
      <c r="I78" s="58"/>
      <c r="J78" s="223">
        <f>H78*I78</f>
        <v>0</v>
      </c>
      <c r="K78" s="485"/>
      <c r="L78" s="58"/>
      <c r="M78" s="223">
        <f>K78*L78</f>
        <v>0</v>
      </c>
      <c r="N78" s="490">
        <f t="shared" ref="N78:N79" si="32">E78*3.125</f>
        <v>0</v>
      </c>
      <c r="O78" s="215">
        <v>0</v>
      </c>
      <c r="P78" s="223">
        <f>G78+J78+M78+O78</f>
        <v>0</v>
      </c>
      <c r="Q78" s="58">
        <f>P78*Q$77</f>
        <v>0</v>
      </c>
      <c r="R78" s="490">
        <f>P78+Q78</f>
        <v>0</v>
      </c>
      <c r="S78" s="57">
        <f>-(R78-N78)*S$77</f>
        <v>0</v>
      </c>
      <c r="T78" s="57">
        <f>U78*$T$77</f>
        <v>0</v>
      </c>
      <c r="U78" s="650">
        <v>0</v>
      </c>
      <c r="V78" s="650">
        <v>0</v>
      </c>
      <c r="W78" s="11"/>
      <c r="X78" s="11"/>
      <c r="AG78"/>
      <c r="AH78"/>
      <c r="AI78"/>
      <c r="AJ78"/>
      <c r="AK78"/>
      <c r="AL78"/>
      <c r="AM78"/>
    </row>
    <row r="79" spans="1:39" ht="13.5" customHeight="1" x14ac:dyDescent="0.2">
      <c r="A79" s="694"/>
      <c r="B79" s="284"/>
      <c r="C79" s="285"/>
      <c r="D79" s="69"/>
      <c r="E79" s="484"/>
      <c r="F79" s="58">
        <f>D79/8</f>
        <v>0</v>
      </c>
      <c r="G79" s="223">
        <f t="shared" ref="G79:G117" si="33">E79*F79</f>
        <v>0</v>
      </c>
      <c r="H79" s="505"/>
      <c r="I79" s="58"/>
      <c r="J79" s="223">
        <f>H79*I79</f>
        <v>0</v>
      </c>
      <c r="K79" s="485"/>
      <c r="L79" s="58"/>
      <c r="M79" s="223">
        <f>K79*L79</f>
        <v>0</v>
      </c>
      <c r="N79" s="490">
        <f t="shared" si="32"/>
        <v>0</v>
      </c>
      <c r="O79" s="215">
        <v>0</v>
      </c>
      <c r="P79" s="223">
        <f>G79+J79+M79+O79</f>
        <v>0</v>
      </c>
      <c r="Q79" s="58">
        <f>P79*Q$77</f>
        <v>0</v>
      </c>
      <c r="R79" s="490">
        <f>P79+Q79</f>
        <v>0</v>
      </c>
      <c r="S79" s="518">
        <f>-(R79-N79)*S$77</f>
        <v>0</v>
      </c>
      <c r="T79" s="57">
        <f>U79*$T$77</f>
        <v>0</v>
      </c>
      <c r="U79" s="650">
        <v>0</v>
      </c>
      <c r="V79" s="651">
        <v>0</v>
      </c>
      <c r="W79" s="11"/>
      <c r="X79" s="11"/>
      <c r="AG79"/>
      <c r="AH79"/>
      <c r="AI79"/>
      <c r="AJ79"/>
      <c r="AK79"/>
      <c r="AL79"/>
      <c r="AM79"/>
    </row>
    <row r="80" spans="1:39" ht="13.5" customHeight="1" x14ac:dyDescent="0.2">
      <c r="A80" s="694"/>
      <c r="B80" s="284"/>
      <c r="C80" s="285"/>
      <c r="D80" s="69"/>
      <c r="E80" s="484"/>
      <c r="F80" s="58">
        <f>D80/8</f>
        <v>0</v>
      </c>
      <c r="G80" s="223">
        <f>E80*F80</f>
        <v>0</v>
      </c>
      <c r="H80" s="485"/>
      <c r="I80" s="58"/>
      <c r="J80" s="223">
        <f>H80*I80</f>
        <v>0</v>
      </c>
      <c r="K80" s="485"/>
      <c r="L80" s="58"/>
      <c r="M80" s="223">
        <f>K80*L80</f>
        <v>0</v>
      </c>
      <c r="N80" s="490">
        <f>E80*3.125</f>
        <v>0</v>
      </c>
      <c r="O80" s="215">
        <v>0</v>
      </c>
      <c r="P80" s="223">
        <f>G80+J80+M80+O80</f>
        <v>0</v>
      </c>
      <c r="Q80" s="58">
        <f>P80*Q$77</f>
        <v>0</v>
      </c>
      <c r="R80" s="490">
        <f>P80+Q80+N80</f>
        <v>0</v>
      </c>
      <c r="S80" s="518">
        <f>-(R80-N80)*S$77</f>
        <v>0</v>
      </c>
      <c r="T80" s="57">
        <f>U80*$T$77</f>
        <v>0</v>
      </c>
      <c r="U80" s="650">
        <v>0</v>
      </c>
      <c r="V80" s="652">
        <v>0</v>
      </c>
      <c r="W80" s="11"/>
      <c r="X80" s="11"/>
      <c r="AG80"/>
      <c r="AH80"/>
      <c r="AI80"/>
      <c r="AJ80"/>
      <c r="AK80"/>
      <c r="AL80"/>
      <c r="AM80"/>
    </row>
    <row r="81" spans="1:39" ht="13.5" customHeight="1" x14ac:dyDescent="0.2">
      <c r="A81" s="667"/>
      <c r="B81" s="401"/>
      <c r="C81" s="402"/>
      <c r="D81" s="69"/>
      <c r="E81" s="484"/>
      <c r="F81" s="403">
        <f>D81/8</f>
        <v>0</v>
      </c>
      <c r="G81" s="406">
        <f t="shared" si="33"/>
        <v>0</v>
      </c>
      <c r="H81" s="505"/>
      <c r="I81" s="58"/>
      <c r="J81" s="406">
        <f t="shared" ref="J81:J117" si="34">H81*I81</f>
        <v>0</v>
      </c>
      <c r="K81" s="500"/>
      <c r="L81" s="403"/>
      <c r="M81" s="406">
        <f>K81*L81</f>
        <v>0</v>
      </c>
      <c r="N81" s="499">
        <f>E81*3.125</f>
        <v>0</v>
      </c>
      <c r="O81" s="405">
        <v>0</v>
      </c>
      <c r="P81" s="406">
        <f>G81+J81+M81+O81</f>
        <v>0</v>
      </c>
      <c r="Q81" s="403">
        <f>P81*Q$77</f>
        <v>0</v>
      </c>
      <c r="R81" s="490">
        <f>P81+Q81+N81</f>
        <v>0</v>
      </c>
      <c r="S81" s="518">
        <f>-(R81-N81)*S$77</f>
        <v>0</v>
      </c>
      <c r="T81" s="57">
        <f>U81*$T$77</f>
        <v>0</v>
      </c>
      <c r="U81" s="650">
        <v>0</v>
      </c>
      <c r="V81" s="652">
        <v>0</v>
      </c>
      <c r="W81" s="11"/>
      <c r="X81" s="11"/>
      <c r="AG81"/>
      <c r="AH81"/>
      <c r="AI81"/>
      <c r="AJ81"/>
      <c r="AK81"/>
      <c r="AL81"/>
      <c r="AM81"/>
    </row>
    <row r="82" spans="1:39" x14ac:dyDescent="0.2">
      <c r="A82" s="636"/>
      <c r="B82" s="637"/>
      <c r="C82" s="637"/>
      <c r="D82" s="638"/>
      <c r="E82" s="639"/>
      <c r="F82" s="224"/>
      <c r="G82" s="640"/>
      <c r="H82" s="641"/>
      <c r="I82" s="224"/>
      <c r="J82" s="224"/>
      <c r="K82" s="639"/>
      <c r="L82" s="224"/>
      <c r="M82" s="224"/>
      <c r="N82" s="639"/>
      <c r="O82" s="642"/>
      <c r="P82" s="224"/>
      <c r="Q82" s="224"/>
      <c r="R82" s="643"/>
      <c r="S82" s="224"/>
      <c r="U82" s="653"/>
      <c r="V82" s="653"/>
    </row>
    <row r="83" spans="1:39" x14ac:dyDescent="0.2">
      <c r="A83" s="635" t="s">
        <v>368</v>
      </c>
      <c r="B83" s="644"/>
      <c r="C83" s="644"/>
      <c r="D83" s="645"/>
      <c r="E83" s="646"/>
      <c r="F83" s="615"/>
      <c r="G83" s="647"/>
      <c r="H83" s="648"/>
      <c r="I83" s="615"/>
      <c r="J83" s="615"/>
      <c r="K83" s="646"/>
      <c r="L83" s="615"/>
      <c r="M83" s="615"/>
      <c r="N83" s="646"/>
      <c r="O83" s="620"/>
      <c r="P83" s="615"/>
      <c r="Q83" s="615"/>
      <c r="R83" s="227"/>
      <c r="S83" s="615"/>
      <c r="T83" s="649"/>
      <c r="U83" s="649"/>
      <c r="V83" s="649"/>
      <c r="Y83" s="419"/>
      <c r="Z83" s="419"/>
      <c r="AA83" s="419"/>
      <c r="AB83" s="419"/>
      <c r="AC83" s="419"/>
      <c r="AD83" s="419"/>
      <c r="AE83" s="419"/>
      <c r="AF83" s="419"/>
      <c r="AG83" s="419"/>
      <c r="AH83" s="419"/>
      <c r="AI83" s="419"/>
      <c r="AJ83" s="419"/>
      <c r="AK83" s="419"/>
      <c r="AL83" s="419"/>
      <c r="AM83" s="419"/>
    </row>
    <row r="84" spans="1:39" x14ac:dyDescent="0.2">
      <c r="A84" s="282"/>
      <c r="B84" s="284"/>
      <c r="C84" s="285"/>
      <c r="D84" s="69"/>
      <c r="E84" s="484"/>
      <c r="F84" s="58">
        <f>D84/8</f>
        <v>0</v>
      </c>
      <c r="G84" s="223">
        <f>E84*F84</f>
        <v>0</v>
      </c>
      <c r="H84" s="485"/>
      <c r="I84" s="58"/>
      <c r="J84" s="223">
        <f>H84*I84</f>
        <v>0</v>
      </c>
      <c r="K84" s="485"/>
      <c r="L84" s="58"/>
      <c r="M84" s="223">
        <f>K84*L84</f>
        <v>0</v>
      </c>
      <c r="N84" s="490">
        <v>0</v>
      </c>
      <c r="O84" s="215">
        <v>0</v>
      </c>
      <c r="P84" s="223">
        <f>G84+J84+M84+O84</f>
        <v>0</v>
      </c>
      <c r="Q84" s="58">
        <f t="shared" ref="Q84:Q85" si="35">P84*Q$77</f>
        <v>0</v>
      </c>
      <c r="R84" s="490">
        <f>P84+Q84+N84</f>
        <v>0</v>
      </c>
      <c r="S84" s="518">
        <f t="shared" ref="S84:S85" si="36">-(R84-N84)*S$77</f>
        <v>0</v>
      </c>
      <c r="T84" s="518">
        <f t="shared" ref="T84:T85" si="37">U84*$T$77</f>
        <v>0</v>
      </c>
      <c r="U84" s="652">
        <v>0</v>
      </c>
      <c r="V84" s="652">
        <v>0</v>
      </c>
      <c r="Y84" s="419"/>
      <c r="Z84" s="419"/>
      <c r="AA84" s="419"/>
      <c r="AB84" s="419"/>
      <c r="AC84" s="419"/>
      <c r="AD84" s="419"/>
      <c r="AE84" s="419"/>
      <c r="AF84" s="419"/>
      <c r="AG84" s="419"/>
      <c r="AH84" s="419"/>
      <c r="AI84" s="419"/>
      <c r="AJ84" s="419"/>
      <c r="AK84" s="419"/>
      <c r="AL84" s="419"/>
      <c r="AM84" s="419"/>
    </row>
    <row r="85" spans="1:39" x14ac:dyDescent="0.2">
      <c r="A85" s="282"/>
      <c r="B85" s="284"/>
      <c r="C85" s="285"/>
      <c r="D85" s="69"/>
      <c r="E85" s="484"/>
      <c r="F85" s="58">
        <f>D85/8</f>
        <v>0</v>
      </c>
      <c r="G85" s="223">
        <f>E85*F85</f>
        <v>0</v>
      </c>
      <c r="H85" s="485"/>
      <c r="I85" s="58"/>
      <c r="J85" s="223">
        <f>H85*I85</f>
        <v>0</v>
      </c>
      <c r="K85" s="485"/>
      <c r="L85" s="58"/>
      <c r="M85" s="223">
        <f>K85*L85</f>
        <v>0</v>
      </c>
      <c r="N85" s="490">
        <v>0</v>
      </c>
      <c r="O85" s="215">
        <v>0</v>
      </c>
      <c r="P85" s="223">
        <f>G85+J85+M85+O85</f>
        <v>0</v>
      </c>
      <c r="Q85" s="58">
        <f t="shared" si="35"/>
        <v>0</v>
      </c>
      <c r="R85" s="490">
        <f>P85+Q85+N85</f>
        <v>0</v>
      </c>
      <c r="S85" s="518">
        <f t="shared" si="36"/>
        <v>0</v>
      </c>
      <c r="T85" s="518">
        <f t="shared" si="37"/>
        <v>0</v>
      </c>
      <c r="U85" s="652">
        <v>0</v>
      </c>
      <c r="V85" s="652">
        <v>0</v>
      </c>
      <c r="Y85" s="419"/>
      <c r="Z85" s="419"/>
      <c r="AA85" s="419"/>
      <c r="AB85" s="419"/>
      <c r="AC85" s="419"/>
      <c r="AD85" s="419"/>
      <c r="AE85" s="419"/>
      <c r="AF85" s="419"/>
      <c r="AG85" s="419"/>
      <c r="AH85" s="419"/>
      <c r="AI85" s="419"/>
      <c r="AJ85" s="419"/>
      <c r="AK85" s="419"/>
      <c r="AL85" s="419"/>
      <c r="AM85" s="419"/>
    </row>
    <row r="86" spans="1:39" ht="13.5" customHeight="1" x14ac:dyDescent="0.2">
      <c r="A86" s="282"/>
      <c r="B86" s="284"/>
      <c r="C86" s="285"/>
      <c r="D86" s="69"/>
      <c r="E86" s="484"/>
      <c r="F86" s="58">
        <f>D86/8</f>
        <v>0</v>
      </c>
      <c r="G86" s="223">
        <f>E86*F86</f>
        <v>0</v>
      </c>
      <c r="H86" s="485"/>
      <c r="I86" s="58"/>
      <c r="J86" s="223">
        <f>H86*I86</f>
        <v>0</v>
      </c>
      <c r="K86" s="485"/>
      <c r="L86" s="58"/>
      <c r="M86" s="223">
        <f>K86*L86</f>
        <v>0</v>
      </c>
      <c r="N86" s="490">
        <f>E86*3.125</f>
        <v>0</v>
      </c>
      <c r="O86" s="215">
        <v>0</v>
      </c>
      <c r="P86" s="223">
        <f>G86+J86+M86+O86</f>
        <v>0</v>
      </c>
      <c r="Q86" s="58">
        <f t="shared" ref="Q86:Q101" si="38">P86*Q$77</f>
        <v>0</v>
      </c>
      <c r="R86" s="490">
        <f>P86+Q86+N86</f>
        <v>0</v>
      </c>
      <c r="S86" s="518">
        <f t="shared" ref="S86:S117" si="39">-(R86-N86)*S$77</f>
        <v>0</v>
      </c>
      <c r="T86" s="57">
        <f t="shared" ref="T86:T101" si="40">U86*$T$77</f>
        <v>0</v>
      </c>
      <c r="U86" s="652">
        <v>0</v>
      </c>
      <c r="V86" s="652">
        <v>0</v>
      </c>
      <c r="W86" s="11"/>
      <c r="X86" s="154"/>
      <c r="AG86"/>
      <c r="AH86"/>
      <c r="AI86"/>
      <c r="AJ86"/>
      <c r="AK86"/>
      <c r="AL86"/>
      <c r="AM86"/>
    </row>
    <row r="87" spans="1:39" ht="13.5" customHeight="1" x14ac:dyDescent="0.2">
      <c r="A87" s="282"/>
      <c r="B87" s="284"/>
      <c r="C87" s="285"/>
      <c r="D87" s="69"/>
      <c r="E87" s="484"/>
      <c r="F87" s="58">
        <f>D87/8</f>
        <v>0</v>
      </c>
      <c r="G87" s="223">
        <f>E87*F87</f>
        <v>0</v>
      </c>
      <c r="H87" s="485"/>
      <c r="I87" s="58"/>
      <c r="J87" s="223">
        <f>H87*I87</f>
        <v>0</v>
      </c>
      <c r="K87" s="485"/>
      <c r="L87" s="58"/>
      <c r="M87" s="223">
        <f>K87*L87</f>
        <v>0</v>
      </c>
      <c r="N87" s="490">
        <f t="shared" ref="N87:N98" si="41">(E87*3.125)</f>
        <v>0</v>
      </c>
      <c r="O87" s="215">
        <v>0</v>
      </c>
      <c r="P87" s="223">
        <f>G87+J87+M87+O87</f>
        <v>0</v>
      </c>
      <c r="Q87" s="58">
        <f t="shared" si="38"/>
        <v>0</v>
      </c>
      <c r="R87" s="490">
        <f>P87+Q87</f>
        <v>0</v>
      </c>
      <c r="S87" s="518">
        <f t="shared" si="39"/>
        <v>0</v>
      </c>
      <c r="T87" s="518">
        <f t="shared" si="40"/>
        <v>0</v>
      </c>
      <c r="U87" s="652">
        <v>0</v>
      </c>
      <c r="V87" s="652">
        <v>0</v>
      </c>
      <c r="W87" s="419"/>
      <c r="X87" s="154"/>
      <c r="Y87" s="419"/>
      <c r="Z87" s="419"/>
      <c r="AA87" s="419"/>
      <c r="AB87" s="419"/>
      <c r="AC87" s="419"/>
      <c r="AD87" s="419"/>
      <c r="AE87" s="419"/>
      <c r="AF87" s="419"/>
      <c r="AG87"/>
      <c r="AH87"/>
      <c r="AI87"/>
      <c r="AJ87"/>
      <c r="AK87"/>
      <c r="AL87"/>
      <c r="AM87"/>
    </row>
    <row r="88" spans="1:39" ht="13.5" customHeight="1" x14ac:dyDescent="0.2">
      <c r="A88" s="282"/>
      <c r="B88" s="284"/>
      <c r="C88" s="285"/>
      <c r="D88" s="69"/>
      <c r="E88" s="484"/>
      <c r="F88" s="58">
        <f>D88/8</f>
        <v>0</v>
      </c>
      <c r="G88" s="223">
        <f>E88*F88</f>
        <v>0</v>
      </c>
      <c r="H88" s="485"/>
      <c r="I88" s="58"/>
      <c r="J88" s="223">
        <f>H88*I88</f>
        <v>0</v>
      </c>
      <c r="K88" s="485"/>
      <c r="L88" s="58"/>
      <c r="M88" s="223">
        <f>K88*L88</f>
        <v>0</v>
      </c>
      <c r="N88" s="490">
        <f t="shared" si="41"/>
        <v>0</v>
      </c>
      <c r="O88" s="215">
        <v>0</v>
      </c>
      <c r="P88" s="223">
        <f>G88+J88+M88+O88</f>
        <v>0</v>
      </c>
      <c r="Q88" s="58">
        <f t="shared" si="38"/>
        <v>0</v>
      </c>
      <c r="R88" s="490">
        <f>P88+Q88</f>
        <v>0</v>
      </c>
      <c r="S88" s="518">
        <f t="shared" si="39"/>
        <v>0</v>
      </c>
      <c r="T88" s="518">
        <f t="shared" si="40"/>
        <v>0</v>
      </c>
      <c r="U88" s="652">
        <v>0</v>
      </c>
      <c r="V88" s="652">
        <v>0</v>
      </c>
      <c r="W88" s="419"/>
      <c r="X88" s="154"/>
      <c r="Y88" s="419"/>
      <c r="Z88" s="419"/>
      <c r="AA88" s="419"/>
      <c r="AB88" s="419"/>
      <c r="AC88" s="419"/>
      <c r="AD88" s="419"/>
      <c r="AE88" s="419"/>
      <c r="AF88" s="419"/>
      <c r="AG88"/>
      <c r="AH88"/>
      <c r="AI88"/>
      <c r="AJ88"/>
      <c r="AK88"/>
      <c r="AL88"/>
      <c r="AM88"/>
    </row>
    <row r="89" spans="1:39" ht="13.5" customHeight="1" x14ac:dyDescent="0.2">
      <c r="A89" s="282"/>
      <c r="B89" s="284"/>
      <c r="C89" s="285"/>
      <c r="D89" s="69"/>
      <c r="E89" s="484"/>
      <c r="F89" s="58">
        <f t="shared" ref="F89:F117" si="42">D89/8</f>
        <v>0</v>
      </c>
      <c r="G89" s="223">
        <f t="shared" si="33"/>
        <v>0</v>
      </c>
      <c r="H89" s="485"/>
      <c r="I89" s="58"/>
      <c r="J89" s="223">
        <f t="shared" si="34"/>
        <v>0</v>
      </c>
      <c r="K89" s="485"/>
      <c r="L89" s="58"/>
      <c r="M89" s="223">
        <f t="shared" ref="M89:M117" si="43">K89*L89</f>
        <v>0</v>
      </c>
      <c r="N89" s="490">
        <f t="shared" si="41"/>
        <v>0</v>
      </c>
      <c r="O89" s="215">
        <v>0</v>
      </c>
      <c r="P89" s="223">
        <f t="shared" ref="P89:P117" si="44">G89+J89+M89+O89</f>
        <v>0</v>
      </c>
      <c r="Q89" s="58">
        <f t="shared" si="38"/>
        <v>0</v>
      </c>
      <c r="R89" s="490">
        <f>P89+Q89+N89</f>
        <v>0</v>
      </c>
      <c r="S89" s="518">
        <f t="shared" si="39"/>
        <v>0</v>
      </c>
      <c r="T89" s="57">
        <f t="shared" si="40"/>
        <v>0</v>
      </c>
      <c r="U89" s="652">
        <v>0</v>
      </c>
      <c r="V89" s="652">
        <v>0</v>
      </c>
      <c r="W89" s="11"/>
      <c r="X89" s="11"/>
      <c r="AG89"/>
      <c r="AH89"/>
      <c r="AI89"/>
      <c r="AJ89"/>
      <c r="AK89"/>
      <c r="AL89"/>
      <c r="AM89"/>
    </row>
    <row r="90" spans="1:39" ht="13.5" customHeight="1" x14ac:dyDescent="0.2">
      <c r="A90" s="282"/>
      <c r="B90" s="284"/>
      <c r="C90" s="285"/>
      <c r="D90" s="69"/>
      <c r="E90" s="484"/>
      <c r="F90" s="58">
        <f t="shared" si="42"/>
        <v>0</v>
      </c>
      <c r="G90" s="223">
        <f t="shared" si="33"/>
        <v>0</v>
      </c>
      <c r="H90" s="485"/>
      <c r="I90" s="58"/>
      <c r="J90" s="223">
        <f t="shared" si="34"/>
        <v>0</v>
      </c>
      <c r="K90" s="485"/>
      <c r="L90" s="58"/>
      <c r="M90" s="223">
        <f t="shared" si="43"/>
        <v>0</v>
      </c>
      <c r="N90" s="490">
        <f t="shared" si="41"/>
        <v>0</v>
      </c>
      <c r="O90" s="215">
        <v>0</v>
      </c>
      <c r="P90" s="223">
        <f t="shared" si="44"/>
        <v>0</v>
      </c>
      <c r="Q90" s="58">
        <f t="shared" si="38"/>
        <v>0</v>
      </c>
      <c r="R90" s="490">
        <f>P90+Q90+N90</f>
        <v>0</v>
      </c>
      <c r="S90" s="518">
        <f t="shared" si="39"/>
        <v>0</v>
      </c>
      <c r="T90" s="57">
        <f t="shared" si="40"/>
        <v>0</v>
      </c>
      <c r="U90" s="652">
        <v>0</v>
      </c>
      <c r="V90" s="652">
        <v>0</v>
      </c>
      <c r="W90" s="11"/>
      <c r="X90" s="11"/>
      <c r="AG90"/>
      <c r="AH90"/>
      <c r="AI90"/>
      <c r="AJ90"/>
      <c r="AK90"/>
      <c r="AL90"/>
      <c r="AM90"/>
    </row>
    <row r="91" spans="1:39" ht="13.5" customHeight="1" x14ac:dyDescent="0.2">
      <c r="A91" s="282"/>
      <c r="B91" s="284"/>
      <c r="C91" s="285"/>
      <c r="D91" s="69"/>
      <c r="E91" s="484"/>
      <c r="F91" s="58">
        <f>D91/8</f>
        <v>0</v>
      </c>
      <c r="G91" s="223">
        <f>E91*F91</f>
        <v>0</v>
      </c>
      <c r="H91" s="485"/>
      <c r="I91" s="58"/>
      <c r="J91" s="223">
        <f>H91*I91</f>
        <v>0</v>
      </c>
      <c r="K91" s="485"/>
      <c r="L91" s="58"/>
      <c r="M91" s="223">
        <f>K91*L91</f>
        <v>0</v>
      </c>
      <c r="N91" s="490">
        <f t="shared" si="41"/>
        <v>0</v>
      </c>
      <c r="O91" s="215">
        <v>0</v>
      </c>
      <c r="P91" s="223">
        <f>G91+J91+M91+O91</f>
        <v>0</v>
      </c>
      <c r="Q91" s="58">
        <f>P91*Q$77</f>
        <v>0</v>
      </c>
      <c r="R91" s="490">
        <f>P91+Q91+N91</f>
        <v>0</v>
      </c>
      <c r="S91" s="518">
        <f t="shared" si="39"/>
        <v>0</v>
      </c>
      <c r="T91" s="57">
        <f t="shared" si="40"/>
        <v>0</v>
      </c>
      <c r="U91" s="652">
        <v>0</v>
      </c>
      <c r="V91" s="652">
        <v>0</v>
      </c>
      <c r="W91" s="11"/>
      <c r="X91" s="11"/>
      <c r="AG91"/>
      <c r="AH91"/>
      <c r="AI91"/>
      <c r="AJ91"/>
      <c r="AK91"/>
      <c r="AL91"/>
      <c r="AM91"/>
    </row>
    <row r="92" spans="1:39" ht="13.5" customHeight="1" x14ac:dyDescent="0.2">
      <c r="A92" s="282"/>
      <c r="B92" s="284"/>
      <c r="C92" s="285"/>
      <c r="D92" s="69"/>
      <c r="E92" s="484"/>
      <c r="F92" s="58">
        <f>D92/8</f>
        <v>0</v>
      </c>
      <c r="G92" s="223">
        <f>E92*F92</f>
        <v>0</v>
      </c>
      <c r="H92" s="485"/>
      <c r="I92" s="58"/>
      <c r="J92" s="223">
        <f>H92*I92</f>
        <v>0</v>
      </c>
      <c r="K92" s="485"/>
      <c r="L92" s="58"/>
      <c r="M92" s="223">
        <f>K92*L92</f>
        <v>0</v>
      </c>
      <c r="N92" s="490">
        <f t="shared" si="41"/>
        <v>0</v>
      </c>
      <c r="O92" s="215">
        <v>0</v>
      </c>
      <c r="P92" s="223">
        <f>G92+J92+M92+O92</f>
        <v>0</v>
      </c>
      <c r="Q92" s="58">
        <f t="shared" si="38"/>
        <v>0</v>
      </c>
      <c r="R92" s="490">
        <f>P92+Q92+N92</f>
        <v>0</v>
      </c>
      <c r="S92" s="518">
        <f t="shared" si="39"/>
        <v>0</v>
      </c>
      <c r="T92" s="518">
        <f t="shared" si="40"/>
        <v>0</v>
      </c>
      <c r="U92" s="652">
        <v>0</v>
      </c>
      <c r="V92" s="652">
        <v>0</v>
      </c>
      <c r="W92" s="419"/>
      <c r="X92" s="419"/>
      <c r="Y92" s="419"/>
      <c r="Z92" s="419"/>
      <c r="AA92" s="419"/>
      <c r="AB92" s="419"/>
      <c r="AC92" s="419"/>
      <c r="AD92" s="419"/>
      <c r="AE92" s="419"/>
      <c r="AF92" s="419"/>
      <c r="AG92"/>
      <c r="AH92"/>
      <c r="AI92"/>
      <c r="AJ92"/>
      <c r="AK92"/>
      <c r="AL92"/>
      <c r="AM92"/>
    </row>
    <row r="93" spans="1:39" ht="13.5" customHeight="1" x14ac:dyDescent="0.2">
      <c r="A93" s="282"/>
      <c r="B93" s="284"/>
      <c r="C93" s="285"/>
      <c r="D93" s="69"/>
      <c r="E93" s="484"/>
      <c r="F93" s="58">
        <f t="shared" si="42"/>
        <v>0</v>
      </c>
      <c r="G93" s="223">
        <f t="shared" si="33"/>
        <v>0</v>
      </c>
      <c r="H93" s="485"/>
      <c r="I93" s="58"/>
      <c r="J93" s="223">
        <f t="shared" si="34"/>
        <v>0</v>
      </c>
      <c r="K93" s="485"/>
      <c r="L93" s="58"/>
      <c r="M93" s="223">
        <f t="shared" si="43"/>
        <v>0</v>
      </c>
      <c r="N93" s="490">
        <f t="shared" si="41"/>
        <v>0</v>
      </c>
      <c r="O93" s="215">
        <v>0</v>
      </c>
      <c r="P93" s="223">
        <f t="shared" si="44"/>
        <v>0</v>
      </c>
      <c r="Q93" s="58">
        <f t="shared" si="38"/>
        <v>0</v>
      </c>
      <c r="R93" s="490">
        <f>P93+Q93+N93</f>
        <v>0</v>
      </c>
      <c r="S93" s="518">
        <f t="shared" si="39"/>
        <v>0</v>
      </c>
      <c r="T93" s="57">
        <f t="shared" si="40"/>
        <v>0</v>
      </c>
      <c r="U93" s="652">
        <v>0</v>
      </c>
      <c r="V93" s="652">
        <v>0</v>
      </c>
      <c r="W93" s="11"/>
      <c r="X93" s="11"/>
      <c r="AG93"/>
      <c r="AH93"/>
      <c r="AI93"/>
      <c r="AJ93"/>
      <c r="AK93"/>
      <c r="AL93"/>
      <c r="AM93"/>
    </row>
    <row r="94" spans="1:39" ht="12.75" customHeight="1" x14ac:dyDescent="0.2">
      <c r="A94" s="282"/>
      <c r="B94" s="284"/>
      <c r="C94" s="285"/>
      <c r="D94" s="69"/>
      <c r="E94" s="484"/>
      <c r="F94" s="58">
        <f>D94/8</f>
        <v>0</v>
      </c>
      <c r="G94" s="223">
        <f>E94*F94</f>
        <v>0</v>
      </c>
      <c r="H94" s="485"/>
      <c r="I94" s="58"/>
      <c r="J94" s="223">
        <f>H94*I94</f>
        <v>0</v>
      </c>
      <c r="K94" s="485"/>
      <c r="L94" s="58"/>
      <c r="M94" s="223">
        <f>K94*L94</f>
        <v>0</v>
      </c>
      <c r="N94" s="490">
        <f t="shared" si="41"/>
        <v>0</v>
      </c>
      <c r="O94" s="215">
        <v>0</v>
      </c>
      <c r="P94" s="223">
        <f>G94+J94+M94+O94</f>
        <v>0</v>
      </c>
      <c r="Q94" s="58">
        <f t="shared" si="38"/>
        <v>0</v>
      </c>
      <c r="R94" s="490">
        <f>P94+Q94</f>
        <v>0</v>
      </c>
      <c r="S94" s="518">
        <f t="shared" si="39"/>
        <v>0</v>
      </c>
      <c r="T94" s="518">
        <f t="shared" si="40"/>
        <v>0</v>
      </c>
      <c r="U94" s="652">
        <v>0</v>
      </c>
      <c r="V94" s="652">
        <v>0</v>
      </c>
      <c r="W94" s="419"/>
      <c r="X94" s="419"/>
      <c r="Y94" s="419"/>
      <c r="Z94" s="419"/>
      <c r="AA94" s="419"/>
      <c r="AB94" s="419"/>
      <c r="AC94" s="419"/>
      <c r="AD94" s="419"/>
      <c r="AE94" s="419"/>
      <c r="AF94" s="419"/>
      <c r="AG94"/>
      <c r="AH94"/>
      <c r="AI94"/>
      <c r="AJ94"/>
      <c r="AK94"/>
      <c r="AL94"/>
      <c r="AM94"/>
    </row>
    <row r="95" spans="1:39" ht="13.5" customHeight="1" x14ac:dyDescent="0.2">
      <c r="A95" s="341"/>
      <c r="B95" s="284"/>
      <c r="C95" s="285"/>
      <c r="D95" s="69"/>
      <c r="E95" s="484"/>
      <c r="F95" s="58">
        <f t="shared" si="42"/>
        <v>0</v>
      </c>
      <c r="G95" s="223">
        <f t="shared" si="33"/>
        <v>0</v>
      </c>
      <c r="H95" s="485"/>
      <c r="I95" s="58"/>
      <c r="J95" s="223">
        <f t="shared" si="34"/>
        <v>0</v>
      </c>
      <c r="K95" s="485"/>
      <c r="L95" s="58"/>
      <c r="M95" s="223">
        <f t="shared" si="43"/>
        <v>0</v>
      </c>
      <c r="N95" s="490">
        <f t="shared" si="41"/>
        <v>0</v>
      </c>
      <c r="O95" s="215">
        <v>0</v>
      </c>
      <c r="P95" s="223">
        <f t="shared" si="44"/>
        <v>0</v>
      </c>
      <c r="Q95" s="58">
        <f t="shared" si="38"/>
        <v>0</v>
      </c>
      <c r="R95" s="490">
        <f>P95+Q95+N95</f>
        <v>0</v>
      </c>
      <c r="S95" s="518">
        <f t="shared" si="39"/>
        <v>0</v>
      </c>
      <c r="T95" s="57">
        <f t="shared" si="40"/>
        <v>0</v>
      </c>
      <c r="U95" s="652">
        <v>0</v>
      </c>
      <c r="V95" s="652">
        <v>0</v>
      </c>
      <c r="W95" s="11"/>
      <c r="X95" s="11"/>
      <c r="AG95"/>
      <c r="AH95"/>
      <c r="AI95"/>
      <c r="AJ95"/>
      <c r="AK95"/>
      <c r="AL95"/>
      <c r="AM95"/>
    </row>
    <row r="96" spans="1:39" ht="13.5" customHeight="1" x14ac:dyDescent="0.2">
      <c r="A96" s="341"/>
      <c r="B96" s="284"/>
      <c r="C96" s="285"/>
      <c r="D96" s="69"/>
      <c r="E96" s="484"/>
      <c r="F96" s="58">
        <f t="shared" si="42"/>
        <v>0</v>
      </c>
      <c r="G96" s="223">
        <f t="shared" si="33"/>
        <v>0</v>
      </c>
      <c r="H96" s="485"/>
      <c r="I96" s="58"/>
      <c r="J96" s="223">
        <f t="shared" si="34"/>
        <v>0</v>
      </c>
      <c r="K96" s="485"/>
      <c r="L96" s="58"/>
      <c r="M96" s="223">
        <f t="shared" si="43"/>
        <v>0</v>
      </c>
      <c r="N96" s="490">
        <f t="shared" si="41"/>
        <v>0</v>
      </c>
      <c r="O96" s="215">
        <v>0</v>
      </c>
      <c r="P96" s="223">
        <f t="shared" si="44"/>
        <v>0</v>
      </c>
      <c r="Q96" s="58">
        <f>P96*Q$77</f>
        <v>0</v>
      </c>
      <c r="R96" s="490">
        <f>P96+Q96</f>
        <v>0</v>
      </c>
      <c r="S96" s="518">
        <f t="shared" si="39"/>
        <v>0</v>
      </c>
      <c r="T96" s="57">
        <f t="shared" si="40"/>
        <v>0</v>
      </c>
      <c r="U96" s="652">
        <v>0</v>
      </c>
      <c r="V96" s="652">
        <v>0</v>
      </c>
      <c r="W96" s="11"/>
      <c r="X96" s="11"/>
      <c r="AG96"/>
      <c r="AH96"/>
      <c r="AI96"/>
      <c r="AJ96"/>
      <c r="AK96"/>
      <c r="AL96"/>
      <c r="AM96"/>
    </row>
    <row r="97" spans="1:39" ht="13.5" customHeight="1" x14ac:dyDescent="0.2">
      <c r="A97" s="341"/>
      <c r="B97" s="284"/>
      <c r="C97" s="285"/>
      <c r="D97" s="69"/>
      <c r="E97" s="484"/>
      <c r="F97" s="58">
        <f t="shared" ref="F97" si="45">D97/8</f>
        <v>0</v>
      </c>
      <c r="G97" s="223">
        <f t="shared" ref="G97" si="46">E97*F97</f>
        <v>0</v>
      </c>
      <c r="H97" s="485"/>
      <c r="I97" s="58"/>
      <c r="J97" s="223">
        <f t="shared" ref="J97" si="47">H97*I97</f>
        <v>0</v>
      </c>
      <c r="K97" s="485"/>
      <c r="L97" s="58"/>
      <c r="M97" s="223">
        <f t="shared" ref="M97" si="48">K97*L97</f>
        <v>0</v>
      </c>
      <c r="N97" s="490">
        <f t="shared" si="41"/>
        <v>0</v>
      </c>
      <c r="O97" s="215">
        <v>0</v>
      </c>
      <c r="P97" s="223">
        <f t="shared" ref="P97" si="49">G97+J97+M97+O97</f>
        <v>0</v>
      </c>
      <c r="Q97" s="58">
        <f>P97*Q$77</f>
        <v>0</v>
      </c>
      <c r="R97" s="490">
        <f>P97+Q97</f>
        <v>0</v>
      </c>
      <c r="S97" s="518">
        <f>-(R97-N97)*S$77</f>
        <v>0</v>
      </c>
      <c r="T97" s="518">
        <f t="shared" ref="T97" si="50">U97*$T$77</f>
        <v>0</v>
      </c>
      <c r="U97" s="652">
        <v>0</v>
      </c>
      <c r="V97" s="652">
        <v>0</v>
      </c>
      <c r="W97" s="419"/>
      <c r="X97" s="419"/>
      <c r="Y97" s="419"/>
      <c r="Z97" s="419"/>
      <c r="AA97" s="419"/>
      <c r="AB97" s="419"/>
      <c r="AC97" s="419"/>
      <c r="AD97" s="419"/>
      <c r="AE97" s="419"/>
      <c r="AF97" s="419"/>
      <c r="AG97"/>
      <c r="AH97"/>
      <c r="AI97"/>
      <c r="AJ97"/>
      <c r="AK97"/>
      <c r="AL97"/>
      <c r="AM97"/>
    </row>
    <row r="98" spans="1:39" ht="13.5" customHeight="1" x14ac:dyDescent="0.2">
      <c r="A98" s="341"/>
      <c r="B98" s="284"/>
      <c r="C98" s="285"/>
      <c r="D98" s="69"/>
      <c r="E98" s="484"/>
      <c r="F98" s="58">
        <f>D98/8</f>
        <v>0</v>
      </c>
      <c r="G98" s="223">
        <f t="shared" si="33"/>
        <v>0</v>
      </c>
      <c r="H98" s="485"/>
      <c r="I98" s="58"/>
      <c r="J98" s="223">
        <f t="shared" si="34"/>
        <v>0</v>
      </c>
      <c r="K98" s="485"/>
      <c r="L98" s="58"/>
      <c r="M98" s="223">
        <f t="shared" si="43"/>
        <v>0</v>
      </c>
      <c r="N98" s="490">
        <f t="shared" si="41"/>
        <v>0</v>
      </c>
      <c r="O98" s="215">
        <v>0</v>
      </c>
      <c r="P98" s="223">
        <f t="shared" si="44"/>
        <v>0</v>
      </c>
      <c r="Q98" s="58">
        <f t="shared" si="38"/>
        <v>0</v>
      </c>
      <c r="R98" s="490">
        <f>P98+Q98</f>
        <v>0</v>
      </c>
      <c r="S98" s="518">
        <f t="shared" si="39"/>
        <v>0</v>
      </c>
      <c r="T98" s="57">
        <f t="shared" si="40"/>
        <v>0</v>
      </c>
      <c r="U98" s="652">
        <v>0</v>
      </c>
      <c r="V98" s="652">
        <v>0</v>
      </c>
      <c r="W98" s="11"/>
      <c r="X98" s="11"/>
      <c r="AG98"/>
      <c r="AH98"/>
      <c r="AI98"/>
      <c r="AJ98"/>
      <c r="AK98"/>
      <c r="AL98"/>
      <c r="AM98"/>
    </row>
    <row r="99" spans="1:39" ht="13.5" customHeight="1" x14ac:dyDescent="0.2">
      <c r="A99" s="282"/>
      <c r="B99" s="284"/>
      <c r="C99" s="285"/>
      <c r="D99" s="69"/>
      <c r="E99" s="484"/>
      <c r="F99" s="58">
        <f>D99/8</f>
        <v>0</v>
      </c>
      <c r="G99" s="223">
        <f>E99*F99</f>
        <v>0</v>
      </c>
      <c r="H99" s="505"/>
      <c r="I99" s="58"/>
      <c r="J99" s="223">
        <f>H99*I99</f>
        <v>0</v>
      </c>
      <c r="K99" s="485"/>
      <c r="L99" s="58"/>
      <c r="M99" s="223">
        <f>K99*L99</f>
        <v>0</v>
      </c>
      <c r="N99" s="490">
        <f>(E99*3.125)</f>
        <v>0</v>
      </c>
      <c r="O99" s="215">
        <v>0</v>
      </c>
      <c r="P99" s="223">
        <f>G99+J99+M99+O99</f>
        <v>0</v>
      </c>
      <c r="Q99" s="58">
        <f>P99*Q$77</f>
        <v>0</v>
      </c>
      <c r="R99" s="490">
        <f>P99+Q99+N99</f>
        <v>0</v>
      </c>
      <c r="S99" s="518">
        <f>-(R99-N99)*S$77</f>
        <v>0</v>
      </c>
      <c r="T99" s="57">
        <f>U99*$T$77</f>
        <v>0</v>
      </c>
      <c r="U99" s="652">
        <v>0</v>
      </c>
      <c r="V99" s="652">
        <v>0</v>
      </c>
      <c r="W99" s="11"/>
      <c r="X99" s="11"/>
      <c r="AG99"/>
      <c r="AH99"/>
      <c r="AI99"/>
      <c r="AJ99"/>
      <c r="AK99"/>
      <c r="AL99"/>
      <c r="AM99"/>
    </row>
    <row r="100" spans="1:39" ht="13.5" customHeight="1" x14ac:dyDescent="0.2">
      <c r="A100" s="341"/>
      <c r="B100" s="284"/>
      <c r="C100" s="285"/>
      <c r="D100" s="69"/>
      <c r="E100" s="484"/>
      <c r="F100" s="58">
        <f t="shared" si="42"/>
        <v>0</v>
      </c>
      <c r="G100" s="223">
        <f t="shared" si="33"/>
        <v>0</v>
      </c>
      <c r="H100" s="485"/>
      <c r="I100" s="58"/>
      <c r="J100" s="223">
        <f t="shared" si="34"/>
        <v>0</v>
      </c>
      <c r="K100" s="485"/>
      <c r="L100" s="58"/>
      <c r="M100" s="223">
        <f t="shared" si="43"/>
        <v>0</v>
      </c>
      <c r="N100" s="490">
        <f>E100*3.125</f>
        <v>0</v>
      </c>
      <c r="O100" s="215">
        <v>0</v>
      </c>
      <c r="P100" s="223">
        <f t="shared" si="44"/>
        <v>0</v>
      </c>
      <c r="Q100" s="58">
        <f t="shared" si="38"/>
        <v>0</v>
      </c>
      <c r="R100" s="490">
        <f>P100+Q100+N100</f>
        <v>0</v>
      </c>
      <c r="S100" s="518">
        <f t="shared" si="39"/>
        <v>0</v>
      </c>
      <c r="T100" s="57">
        <f t="shared" si="40"/>
        <v>0</v>
      </c>
      <c r="U100" s="652">
        <v>0</v>
      </c>
      <c r="V100" s="652">
        <v>0</v>
      </c>
      <c r="W100" s="11"/>
      <c r="X100" s="11"/>
      <c r="AG100"/>
      <c r="AH100"/>
      <c r="AI100"/>
      <c r="AJ100"/>
      <c r="AK100"/>
      <c r="AL100"/>
      <c r="AM100"/>
    </row>
    <row r="101" spans="1:39" ht="13.5" customHeight="1" x14ac:dyDescent="0.2">
      <c r="A101" s="341"/>
      <c r="B101" s="284"/>
      <c r="C101" s="285"/>
      <c r="D101" s="69"/>
      <c r="E101" s="484"/>
      <c r="F101" s="58">
        <f t="shared" si="42"/>
        <v>0</v>
      </c>
      <c r="G101" s="223">
        <f t="shared" si="33"/>
        <v>0</v>
      </c>
      <c r="H101" s="485"/>
      <c r="I101" s="58"/>
      <c r="J101" s="223">
        <f t="shared" si="34"/>
        <v>0</v>
      </c>
      <c r="K101" s="485"/>
      <c r="L101" s="58"/>
      <c r="M101" s="223">
        <f t="shared" si="43"/>
        <v>0</v>
      </c>
      <c r="N101" s="490">
        <f t="shared" ref="N101:N110" si="51">E101*3.125</f>
        <v>0</v>
      </c>
      <c r="O101" s="215">
        <v>0</v>
      </c>
      <c r="P101" s="223">
        <f t="shared" si="44"/>
        <v>0</v>
      </c>
      <c r="Q101" s="58">
        <f t="shared" si="38"/>
        <v>0</v>
      </c>
      <c r="R101" s="490">
        <f>P101+Q101+N101</f>
        <v>0</v>
      </c>
      <c r="S101" s="518">
        <f t="shared" si="39"/>
        <v>0</v>
      </c>
      <c r="T101" s="57">
        <f t="shared" si="40"/>
        <v>0</v>
      </c>
      <c r="U101" s="652">
        <v>0</v>
      </c>
      <c r="V101" s="652">
        <v>0</v>
      </c>
      <c r="W101" s="11"/>
      <c r="X101" s="11"/>
      <c r="AG101"/>
      <c r="AH101"/>
      <c r="AI101"/>
      <c r="AJ101"/>
      <c r="AK101"/>
      <c r="AL101"/>
      <c r="AM101"/>
    </row>
    <row r="102" spans="1:39" ht="13.5" customHeight="1" x14ac:dyDescent="0.2">
      <c r="A102" s="341"/>
      <c r="B102" s="284"/>
      <c r="C102" s="285"/>
      <c r="D102" s="69"/>
      <c r="E102" s="484"/>
      <c r="F102" s="58">
        <f>D102/8</f>
        <v>0</v>
      </c>
      <c r="G102" s="223">
        <f>E102*F102</f>
        <v>0</v>
      </c>
      <c r="H102" s="485"/>
      <c r="I102" s="58"/>
      <c r="J102" s="223">
        <f>H102*I102</f>
        <v>0</v>
      </c>
      <c r="K102" s="485"/>
      <c r="L102" s="58"/>
      <c r="M102" s="223">
        <f>K102*L102</f>
        <v>0</v>
      </c>
      <c r="N102" s="490">
        <f t="shared" si="51"/>
        <v>0</v>
      </c>
      <c r="O102" s="215">
        <v>0</v>
      </c>
      <c r="P102" s="223">
        <f>G102+J102+M102+O102</f>
        <v>0</v>
      </c>
      <c r="Q102" s="58">
        <f>P102*Q$77</f>
        <v>0</v>
      </c>
      <c r="R102" s="490">
        <f>P102+Q102</f>
        <v>0</v>
      </c>
      <c r="S102" s="518">
        <f t="shared" si="39"/>
        <v>0</v>
      </c>
      <c r="T102" s="518">
        <f>U102*$T$77</f>
        <v>0</v>
      </c>
      <c r="U102" s="652">
        <v>0</v>
      </c>
      <c r="V102" s="652">
        <v>0</v>
      </c>
      <c r="W102" s="419"/>
      <c r="X102" s="419"/>
      <c r="Y102" s="419"/>
      <c r="Z102" s="419"/>
      <c r="AA102" s="419"/>
      <c r="AB102" s="419"/>
      <c r="AC102" s="419"/>
      <c r="AD102" s="419"/>
      <c r="AE102" s="419"/>
      <c r="AF102" s="419"/>
      <c r="AG102"/>
      <c r="AH102"/>
      <c r="AI102"/>
      <c r="AJ102"/>
      <c r="AK102"/>
      <c r="AL102"/>
      <c r="AM102"/>
    </row>
    <row r="103" spans="1:39" ht="13.5" customHeight="1" x14ac:dyDescent="0.2">
      <c r="A103" s="341"/>
      <c r="B103" s="284"/>
      <c r="C103" s="285"/>
      <c r="D103" s="69"/>
      <c r="E103" s="484"/>
      <c r="F103" s="58">
        <f t="shared" si="42"/>
        <v>0</v>
      </c>
      <c r="G103" s="223">
        <f t="shared" si="33"/>
        <v>0</v>
      </c>
      <c r="H103" s="485"/>
      <c r="I103" s="58"/>
      <c r="J103" s="223">
        <f t="shared" si="34"/>
        <v>0</v>
      </c>
      <c r="K103" s="485"/>
      <c r="L103" s="58"/>
      <c r="M103" s="223">
        <f t="shared" si="43"/>
        <v>0</v>
      </c>
      <c r="N103" s="490">
        <f t="shared" si="51"/>
        <v>0</v>
      </c>
      <c r="O103" s="215">
        <v>0</v>
      </c>
      <c r="P103" s="223">
        <f t="shared" si="44"/>
        <v>0</v>
      </c>
      <c r="Q103" s="58">
        <f t="shared" ref="Q103:Q117" si="52">P103*Q$77</f>
        <v>0</v>
      </c>
      <c r="R103" s="490">
        <f>P103+Q103+N103</f>
        <v>0</v>
      </c>
      <c r="S103" s="518">
        <f t="shared" si="39"/>
        <v>0</v>
      </c>
      <c r="T103" s="57">
        <f t="shared" ref="T103:T117" si="53">U103*$T$77</f>
        <v>0</v>
      </c>
      <c r="U103" s="652">
        <v>0</v>
      </c>
      <c r="V103" s="652">
        <v>0</v>
      </c>
      <c r="W103" s="11"/>
      <c r="X103" s="11"/>
      <c r="AG103"/>
      <c r="AH103"/>
      <c r="AI103"/>
      <c r="AJ103"/>
      <c r="AK103"/>
      <c r="AL103"/>
      <c r="AM103"/>
    </row>
    <row r="104" spans="1:39" ht="13.5" customHeight="1" x14ac:dyDescent="0.2">
      <c r="A104" s="341"/>
      <c r="B104" s="284"/>
      <c r="C104" s="285"/>
      <c r="D104" s="69"/>
      <c r="E104" s="484"/>
      <c r="F104" s="58">
        <f>D104/8</f>
        <v>0</v>
      </c>
      <c r="G104" s="223">
        <f>E104*F104</f>
        <v>0</v>
      </c>
      <c r="H104" s="485"/>
      <c r="I104" s="58"/>
      <c r="J104" s="223">
        <f>H104*I104</f>
        <v>0</v>
      </c>
      <c r="K104" s="485"/>
      <c r="L104" s="58"/>
      <c r="M104" s="223">
        <f>K104*L104</f>
        <v>0</v>
      </c>
      <c r="N104" s="490">
        <f t="shared" si="51"/>
        <v>0</v>
      </c>
      <c r="O104" s="215">
        <v>0</v>
      </c>
      <c r="P104" s="223">
        <f>G104+J104+M104+O104</f>
        <v>0</v>
      </c>
      <c r="Q104" s="58">
        <f>P104*Q$77</f>
        <v>0</v>
      </c>
      <c r="R104" s="490">
        <f t="shared" ref="R104:R110" si="54">P104+Q104</f>
        <v>0</v>
      </c>
      <c r="S104" s="518">
        <f>-(R104-N104)*S$77</f>
        <v>0</v>
      </c>
      <c r="T104" s="518">
        <f>U104*$T$77</f>
        <v>0</v>
      </c>
      <c r="U104" s="652">
        <v>0</v>
      </c>
      <c r="V104" s="652">
        <v>0</v>
      </c>
      <c r="W104" s="419"/>
      <c r="X104" s="419"/>
      <c r="Y104" s="419"/>
      <c r="Z104" s="419"/>
      <c r="AA104" s="419"/>
      <c r="AB104" s="419"/>
      <c r="AC104" s="419"/>
      <c r="AD104" s="419"/>
      <c r="AE104" s="419"/>
      <c r="AF104" s="419"/>
      <c r="AG104"/>
      <c r="AH104"/>
      <c r="AI104"/>
      <c r="AJ104"/>
      <c r="AK104"/>
      <c r="AL104"/>
      <c r="AM104"/>
    </row>
    <row r="105" spans="1:39" ht="13.5" customHeight="1" x14ac:dyDescent="0.2">
      <c r="A105" s="341"/>
      <c r="B105" s="284"/>
      <c r="C105" s="285"/>
      <c r="D105" s="69"/>
      <c r="E105" s="484"/>
      <c r="F105" s="58">
        <f>D105/8</f>
        <v>0</v>
      </c>
      <c r="G105" s="223">
        <f>E105*F105</f>
        <v>0</v>
      </c>
      <c r="H105" s="485"/>
      <c r="I105" s="58"/>
      <c r="J105" s="223">
        <f>H105*I105</f>
        <v>0</v>
      </c>
      <c r="K105" s="485"/>
      <c r="L105" s="58"/>
      <c r="M105" s="223">
        <f>K105*L105</f>
        <v>0</v>
      </c>
      <c r="N105" s="490">
        <f t="shared" si="51"/>
        <v>0</v>
      </c>
      <c r="O105" s="215">
        <v>0</v>
      </c>
      <c r="P105" s="223">
        <f>G105+J105+M105+O105</f>
        <v>0</v>
      </c>
      <c r="Q105" s="58">
        <f t="shared" si="52"/>
        <v>0</v>
      </c>
      <c r="R105" s="490">
        <f t="shared" si="54"/>
        <v>0</v>
      </c>
      <c r="S105" s="518">
        <f t="shared" si="39"/>
        <v>0</v>
      </c>
      <c r="T105" s="57">
        <f t="shared" si="53"/>
        <v>0</v>
      </c>
      <c r="U105" s="652">
        <v>0</v>
      </c>
      <c r="V105" s="652">
        <v>0</v>
      </c>
      <c r="W105" s="11"/>
      <c r="X105" s="11"/>
      <c r="AG105"/>
      <c r="AH105"/>
      <c r="AI105"/>
      <c r="AJ105"/>
      <c r="AK105"/>
      <c r="AL105"/>
      <c r="AM105"/>
    </row>
    <row r="106" spans="1:39" ht="13.5" customHeight="1" x14ac:dyDescent="0.2">
      <c r="A106" s="341"/>
      <c r="B106" s="284"/>
      <c r="C106" s="285"/>
      <c r="D106" s="69"/>
      <c r="E106" s="484"/>
      <c r="F106" s="58">
        <f t="shared" si="42"/>
        <v>0</v>
      </c>
      <c r="G106" s="223">
        <f t="shared" si="33"/>
        <v>0</v>
      </c>
      <c r="H106" s="485"/>
      <c r="I106" s="58"/>
      <c r="J106" s="223">
        <f t="shared" si="34"/>
        <v>0</v>
      </c>
      <c r="K106" s="485"/>
      <c r="L106" s="58"/>
      <c r="M106" s="223">
        <f t="shared" si="43"/>
        <v>0</v>
      </c>
      <c r="N106" s="490">
        <f t="shared" si="51"/>
        <v>0</v>
      </c>
      <c r="O106" s="215">
        <v>0</v>
      </c>
      <c r="P106" s="223">
        <f t="shared" si="44"/>
        <v>0</v>
      </c>
      <c r="Q106" s="58">
        <f t="shared" si="52"/>
        <v>0</v>
      </c>
      <c r="R106" s="490">
        <f t="shared" si="54"/>
        <v>0</v>
      </c>
      <c r="S106" s="518">
        <f t="shared" si="39"/>
        <v>0</v>
      </c>
      <c r="T106" s="57">
        <f t="shared" si="53"/>
        <v>0</v>
      </c>
      <c r="U106" s="652">
        <v>0</v>
      </c>
      <c r="V106" s="652">
        <v>0</v>
      </c>
      <c r="W106" s="11"/>
      <c r="X106" s="11"/>
      <c r="AG106"/>
      <c r="AH106"/>
      <c r="AI106"/>
      <c r="AJ106"/>
      <c r="AK106"/>
      <c r="AL106"/>
      <c r="AM106"/>
    </row>
    <row r="107" spans="1:39" ht="13.5" customHeight="1" x14ac:dyDescent="0.2">
      <c r="A107" s="341"/>
      <c r="B107" s="284"/>
      <c r="C107" s="285"/>
      <c r="D107" s="69"/>
      <c r="E107" s="484"/>
      <c r="F107" s="58">
        <f t="shared" si="42"/>
        <v>0</v>
      </c>
      <c r="G107" s="223">
        <f>E107*F107</f>
        <v>0</v>
      </c>
      <c r="H107" s="485"/>
      <c r="I107" s="58"/>
      <c r="J107" s="223">
        <f>H107*I107</f>
        <v>0</v>
      </c>
      <c r="K107" s="485"/>
      <c r="L107" s="58"/>
      <c r="M107" s="223">
        <f>K107*L107</f>
        <v>0</v>
      </c>
      <c r="N107" s="490">
        <f t="shared" si="51"/>
        <v>0</v>
      </c>
      <c r="O107" s="215">
        <v>0</v>
      </c>
      <c r="P107" s="223">
        <f>G107+J107+M107+O107</f>
        <v>0</v>
      </c>
      <c r="Q107" s="58">
        <f t="shared" si="52"/>
        <v>0</v>
      </c>
      <c r="R107" s="490">
        <f t="shared" si="54"/>
        <v>0</v>
      </c>
      <c r="S107" s="518">
        <f t="shared" si="39"/>
        <v>0</v>
      </c>
      <c r="T107" s="57">
        <f t="shared" si="53"/>
        <v>0</v>
      </c>
      <c r="U107" s="652">
        <v>0</v>
      </c>
      <c r="V107" s="652">
        <v>0</v>
      </c>
      <c r="W107" s="11"/>
      <c r="X107" s="11"/>
      <c r="AG107"/>
      <c r="AH107"/>
      <c r="AI107"/>
      <c r="AJ107"/>
      <c r="AK107"/>
      <c r="AL107"/>
      <c r="AM107"/>
    </row>
    <row r="108" spans="1:39" ht="13.5" customHeight="1" x14ac:dyDescent="0.2">
      <c r="A108" s="341"/>
      <c r="B108" s="284"/>
      <c r="C108" s="285"/>
      <c r="D108" s="69"/>
      <c r="E108" s="484"/>
      <c r="F108" s="58">
        <f t="shared" si="42"/>
        <v>0</v>
      </c>
      <c r="G108" s="223">
        <f t="shared" si="33"/>
        <v>0</v>
      </c>
      <c r="H108" s="485"/>
      <c r="I108" s="58"/>
      <c r="J108" s="223">
        <f t="shared" si="34"/>
        <v>0</v>
      </c>
      <c r="K108" s="485"/>
      <c r="L108" s="58"/>
      <c r="M108" s="223">
        <f t="shared" si="43"/>
        <v>0</v>
      </c>
      <c r="N108" s="490">
        <f t="shared" si="51"/>
        <v>0</v>
      </c>
      <c r="O108" s="215">
        <v>0</v>
      </c>
      <c r="P108" s="223">
        <f t="shared" si="44"/>
        <v>0</v>
      </c>
      <c r="Q108" s="58">
        <f t="shared" si="52"/>
        <v>0</v>
      </c>
      <c r="R108" s="490">
        <f t="shared" si="54"/>
        <v>0</v>
      </c>
      <c r="S108" s="518">
        <f t="shared" si="39"/>
        <v>0</v>
      </c>
      <c r="T108" s="57">
        <f t="shared" si="53"/>
        <v>0</v>
      </c>
      <c r="U108" s="652">
        <v>0</v>
      </c>
      <c r="V108" s="652">
        <v>0</v>
      </c>
      <c r="W108" s="11"/>
      <c r="X108" s="11"/>
      <c r="AG108"/>
      <c r="AH108"/>
      <c r="AI108"/>
      <c r="AJ108"/>
      <c r="AK108"/>
      <c r="AL108"/>
      <c r="AM108"/>
    </row>
    <row r="109" spans="1:39" ht="13.5" customHeight="1" x14ac:dyDescent="0.2">
      <c r="A109" s="341"/>
      <c r="B109" s="284"/>
      <c r="C109" s="285"/>
      <c r="D109" s="69"/>
      <c r="E109" s="484"/>
      <c r="F109" s="58">
        <f t="shared" si="42"/>
        <v>0</v>
      </c>
      <c r="G109" s="223">
        <f t="shared" ref="G109" si="55">E109*F109</f>
        <v>0</v>
      </c>
      <c r="H109" s="485"/>
      <c r="I109" s="58"/>
      <c r="J109" s="223">
        <f t="shared" si="34"/>
        <v>0</v>
      </c>
      <c r="K109" s="485"/>
      <c r="L109" s="58"/>
      <c r="M109" s="223">
        <f t="shared" si="43"/>
        <v>0</v>
      </c>
      <c r="N109" s="490">
        <f t="shared" si="51"/>
        <v>0</v>
      </c>
      <c r="O109" s="215">
        <v>0</v>
      </c>
      <c r="P109" s="223">
        <f t="shared" ref="P109" si="56">G109+J109+M109+O109</f>
        <v>0</v>
      </c>
      <c r="Q109" s="58">
        <f t="shared" ref="Q109" si="57">P109*Q$77</f>
        <v>0</v>
      </c>
      <c r="R109" s="490">
        <f>P109+Q109</f>
        <v>0</v>
      </c>
      <c r="S109" s="518">
        <f t="shared" ref="S109" si="58">-(R109-N109)*S$77</f>
        <v>0</v>
      </c>
      <c r="T109" s="518">
        <f t="shared" ref="T109" si="59">U109*$T$77</f>
        <v>0</v>
      </c>
      <c r="U109" s="652">
        <v>0</v>
      </c>
      <c r="V109" s="652">
        <v>0</v>
      </c>
      <c r="W109" s="419"/>
      <c r="X109" s="419"/>
      <c r="Y109" s="419"/>
      <c r="Z109" s="419"/>
      <c r="AA109" s="419"/>
      <c r="AB109" s="419"/>
      <c r="AC109" s="419"/>
      <c r="AD109" s="419"/>
      <c r="AE109" s="419"/>
      <c r="AF109" s="419"/>
      <c r="AG109"/>
      <c r="AH109"/>
      <c r="AI109"/>
      <c r="AJ109"/>
      <c r="AK109"/>
      <c r="AL109"/>
      <c r="AM109"/>
    </row>
    <row r="110" spans="1:39" ht="13.5" customHeight="1" x14ac:dyDescent="0.2">
      <c r="A110" s="283"/>
      <c r="B110" s="284"/>
      <c r="C110" s="285"/>
      <c r="D110" s="69"/>
      <c r="E110" s="484"/>
      <c r="F110" s="58">
        <f t="shared" si="42"/>
        <v>0</v>
      </c>
      <c r="G110" s="223">
        <f t="shared" si="33"/>
        <v>0</v>
      </c>
      <c r="H110" s="485"/>
      <c r="I110" s="58"/>
      <c r="J110" s="223">
        <f t="shared" si="34"/>
        <v>0</v>
      </c>
      <c r="K110" s="485"/>
      <c r="L110" s="58"/>
      <c r="M110" s="223">
        <f t="shared" si="43"/>
        <v>0</v>
      </c>
      <c r="N110" s="490">
        <f t="shared" si="51"/>
        <v>0</v>
      </c>
      <c r="O110" s="215">
        <v>0</v>
      </c>
      <c r="P110" s="223">
        <f t="shared" si="44"/>
        <v>0</v>
      </c>
      <c r="Q110" s="58">
        <f t="shared" si="52"/>
        <v>0</v>
      </c>
      <c r="R110" s="490">
        <f t="shared" si="54"/>
        <v>0</v>
      </c>
      <c r="S110" s="518">
        <f t="shared" si="39"/>
        <v>0</v>
      </c>
      <c r="T110" s="57">
        <f t="shared" si="53"/>
        <v>0</v>
      </c>
      <c r="U110" s="652">
        <v>0</v>
      </c>
      <c r="V110" s="652">
        <v>0</v>
      </c>
      <c r="W110" s="11"/>
      <c r="X110" s="11"/>
      <c r="AG110"/>
      <c r="AH110"/>
      <c r="AI110"/>
      <c r="AJ110"/>
      <c r="AK110"/>
      <c r="AL110"/>
      <c r="AM110"/>
    </row>
    <row r="111" spans="1:39" ht="13.5" customHeight="1" x14ac:dyDescent="0.2">
      <c r="A111" s="283"/>
      <c r="B111" s="284"/>
      <c r="C111" s="285"/>
      <c r="D111" s="69"/>
      <c r="E111" s="484"/>
      <c r="F111" s="58">
        <f t="shared" si="42"/>
        <v>0</v>
      </c>
      <c r="G111" s="223">
        <f t="shared" si="33"/>
        <v>0</v>
      </c>
      <c r="H111" s="485"/>
      <c r="I111" s="58"/>
      <c r="J111" s="223">
        <f t="shared" si="34"/>
        <v>0</v>
      </c>
      <c r="K111" s="485"/>
      <c r="L111" s="58"/>
      <c r="M111" s="223">
        <f t="shared" si="43"/>
        <v>0</v>
      </c>
      <c r="N111" s="490">
        <f>E111*3.125</f>
        <v>0</v>
      </c>
      <c r="O111" s="215">
        <v>0</v>
      </c>
      <c r="P111" s="223">
        <f>G111+J111+M111+O111</f>
        <v>0</v>
      </c>
      <c r="Q111" s="58">
        <f t="shared" si="52"/>
        <v>0</v>
      </c>
      <c r="R111" s="490">
        <f t="shared" ref="R111:R121" si="60">P111+Q111+N111</f>
        <v>0</v>
      </c>
      <c r="S111" s="518">
        <f t="shared" si="39"/>
        <v>0</v>
      </c>
      <c r="T111" s="57">
        <f t="shared" si="53"/>
        <v>0</v>
      </c>
      <c r="U111" s="652">
        <v>0</v>
      </c>
      <c r="V111" s="652">
        <v>0</v>
      </c>
      <c r="W111" s="11"/>
      <c r="X111" s="11"/>
      <c r="AG111"/>
      <c r="AH111"/>
      <c r="AI111"/>
      <c r="AJ111"/>
      <c r="AK111"/>
      <c r="AL111"/>
      <c r="AM111"/>
    </row>
    <row r="112" spans="1:39" ht="13.5" customHeight="1" x14ac:dyDescent="0.2">
      <c r="A112" s="283"/>
      <c r="B112" s="284"/>
      <c r="C112" s="285"/>
      <c r="D112" s="69"/>
      <c r="E112" s="484"/>
      <c r="F112" s="58">
        <f t="shared" si="42"/>
        <v>0</v>
      </c>
      <c r="G112" s="223">
        <f t="shared" si="33"/>
        <v>0</v>
      </c>
      <c r="H112" s="485"/>
      <c r="I112" s="58"/>
      <c r="J112" s="223">
        <f t="shared" si="34"/>
        <v>0</v>
      </c>
      <c r="K112" s="485"/>
      <c r="L112" s="58"/>
      <c r="M112" s="223">
        <f t="shared" si="43"/>
        <v>0</v>
      </c>
      <c r="N112" s="490">
        <f>(E112*3.125)</f>
        <v>0</v>
      </c>
      <c r="O112" s="215">
        <v>0</v>
      </c>
      <c r="P112" s="223">
        <f>G112+J112+M112+O112</f>
        <v>0</v>
      </c>
      <c r="Q112" s="58">
        <f t="shared" si="52"/>
        <v>0</v>
      </c>
      <c r="R112" s="490">
        <f t="shared" si="60"/>
        <v>0</v>
      </c>
      <c r="S112" s="518">
        <f t="shared" si="39"/>
        <v>0</v>
      </c>
      <c r="T112" s="57">
        <f t="shared" si="53"/>
        <v>0</v>
      </c>
      <c r="U112" s="652">
        <v>0</v>
      </c>
      <c r="V112" s="652">
        <v>0</v>
      </c>
      <c r="W112" s="11"/>
      <c r="X112" s="11"/>
      <c r="AG112"/>
      <c r="AH112"/>
      <c r="AI112"/>
      <c r="AJ112"/>
      <c r="AK112"/>
      <c r="AL112"/>
      <c r="AM112"/>
    </row>
    <row r="113" spans="1:39" ht="13.5" customHeight="1" x14ac:dyDescent="0.2">
      <c r="A113" s="283"/>
      <c r="B113" s="284"/>
      <c r="C113" s="285"/>
      <c r="D113" s="69"/>
      <c r="E113" s="484"/>
      <c r="F113" s="58">
        <f t="shared" ref="F113" si="61">D113/8</f>
        <v>0</v>
      </c>
      <c r="G113" s="223">
        <f t="shared" ref="G113" si="62">E113*F113</f>
        <v>0</v>
      </c>
      <c r="H113" s="485"/>
      <c r="I113" s="58"/>
      <c r="J113" s="223">
        <f t="shared" ref="J113" si="63">H113*I113</f>
        <v>0</v>
      </c>
      <c r="K113" s="485"/>
      <c r="L113" s="58"/>
      <c r="M113" s="223">
        <f t="shared" ref="M113" si="64">K113*L113</f>
        <v>0</v>
      </c>
      <c r="N113" s="490">
        <f>(E113*3.125)</f>
        <v>0</v>
      </c>
      <c r="O113" s="215">
        <v>0</v>
      </c>
      <c r="P113" s="223">
        <f>G113+J113+M113+O113</f>
        <v>0</v>
      </c>
      <c r="Q113" s="58">
        <f t="shared" ref="Q113" si="65">P113*Q$77</f>
        <v>0</v>
      </c>
      <c r="R113" s="490">
        <f t="shared" si="60"/>
        <v>0</v>
      </c>
      <c r="S113" s="518">
        <f t="shared" ref="S113" si="66">-(R113-N113)*S$77</f>
        <v>0</v>
      </c>
      <c r="T113" s="518">
        <f t="shared" ref="T113" si="67">U113*$T$77</f>
        <v>0</v>
      </c>
      <c r="U113" s="652">
        <v>0</v>
      </c>
      <c r="V113" s="652">
        <v>0</v>
      </c>
      <c r="W113" s="419"/>
      <c r="X113" s="419"/>
      <c r="Y113" s="419"/>
      <c r="Z113" s="419"/>
      <c r="AA113" s="419"/>
      <c r="AB113" s="419"/>
      <c r="AC113" s="419"/>
      <c r="AD113" s="419"/>
      <c r="AE113" s="419"/>
      <c r="AF113" s="419"/>
      <c r="AG113"/>
      <c r="AH113"/>
      <c r="AI113"/>
      <c r="AJ113"/>
      <c r="AK113"/>
      <c r="AL113"/>
      <c r="AM113"/>
    </row>
    <row r="114" spans="1:39" ht="13.5" customHeight="1" x14ac:dyDescent="0.2">
      <c r="A114" s="283"/>
      <c r="B114" s="284"/>
      <c r="C114" s="285"/>
      <c r="D114" s="69"/>
      <c r="E114" s="484"/>
      <c r="F114" s="58">
        <f t="shared" si="42"/>
        <v>0</v>
      </c>
      <c r="G114" s="223">
        <f t="shared" si="33"/>
        <v>0</v>
      </c>
      <c r="H114" s="485"/>
      <c r="I114" s="58"/>
      <c r="J114" s="223">
        <f t="shared" si="34"/>
        <v>0</v>
      </c>
      <c r="K114" s="485"/>
      <c r="L114" s="58"/>
      <c r="M114" s="223">
        <f t="shared" si="43"/>
        <v>0</v>
      </c>
      <c r="N114" s="490">
        <f>E114*3.125</f>
        <v>0</v>
      </c>
      <c r="O114" s="215">
        <v>0</v>
      </c>
      <c r="P114" s="223">
        <f t="shared" si="44"/>
        <v>0</v>
      </c>
      <c r="Q114" s="58">
        <f t="shared" si="52"/>
        <v>0</v>
      </c>
      <c r="R114" s="490">
        <f t="shared" si="60"/>
        <v>0</v>
      </c>
      <c r="S114" s="518">
        <f t="shared" si="39"/>
        <v>0</v>
      </c>
      <c r="T114" s="57">
        <f t="shared" si="53"/>
        <v>0</v>
      </c>
      <c r="U114" s="652">
        <v>0</v>
      </c>
      <c r="V114" s="652">
        <v>0</v>
      </c>
      <c r="W114" s="11"/>
      <c r="X114" s="11"/>
      <c r="AG114"/>
      <c r="AH114"/>
      <c r="AI114"/>
      <c r="AJ114"/>
      <c r="AK114"/>
      <c r="AL114"/>
      <c r="AM114"/>
    </row>
    <row r="115" spans="1:39" ht="13.5" customHeight="1" x14ac:dyDescent="0.2">
      <c r="A115" s="283"/>
      <c r="B115" s="284"/>
      <c r="C115" s="285"/>
      <c r="D115" s="69"/>
      <c r="E115" s="484"/>
      <c r="F115" s="58">
        <f t="shared" ref="F115" si="68">D115/8</f>
        <v>0</v>
      </c>
      <c r="G115" s="223">
        <f t="shared" ref="G115" si="69">E115*F115</f>
        <v>0</v>
      </c>
      <c r="H115" s="485"/>
      <c r="I115" s="58"/>
      <c r="J115" s="223">
        <f t="shared" ref="J115" si="70">H115*I115</f>
        <v>0</v>
      </c>
      <c r="K115" s="485"/>
      <c r="L115" s="58"/>
      <c r="M115" s="223">
        <f t="shared" ref="M115" si="71">K115*L115</f>
        <v>0</v>
      </c>
      <c r="N115" s="490">
        <f>E115*3.125</f>
        <v>0</v>
      </c>
      <c r="O115" s="215">
        <v>0</v>
      </c>
      <c r="P115" s="223">
        <f t="shared" ref="P115" si="72">G115+J115+M115+O115</f>
        <v>0</v>
      </c>
      <c r="Q115" s="58">
        <f t="shared" ref="Q115" si="73">P115*Q$77</f>
        <v>0</v>
      </c>
      <c r="R115" s="490">
        <f t="shared" ref="R115" si="74">P115+Q115+N115</f>
        <v>0</v>
      </c>
      <c r="S115" s="518">
        <f t="shared" ref="S115" si="75">-(R115-N115)*S$77</f>
        <v>0</v>
      </c>
      <c r="T115" s="518">
        <f t="shared" ref="T115" si="76">U115*$T$77</f>
        <v>0</v>
      </c>
      <c r="U115" s="652">
        <v>0</v>
      </c>
      <c r="V115" s="652">
        <v>0</v>
      </c>
      <c r="W115" s="419"/>
      <c r="X115" s="419"/>
      <c r="Y115" s="419"/>
      <c r="Z115" s="419"/>
      <c r="AA115" s="419"/>
      <c r="AB115" s="419"/>
      <c r="AC115" s="419"/>
      <c r="AD115" s="419"/>
      <c r="AE115" s="419"/>
      <c r="AF115" s="419"/>
      <c r="AG115"/>
      <c r="AH115"/>
      <c r="AI115"/>
      <c r="AJ115"/>
      <c r="AK115"/>
      <c r="AL115"/>
      <c r="AM115"/>
    </row>
    <row r="116" spans="1:39" ht="13.5" customHeight="1" x14ac:dyDescent="0.2">
      <c r="A116" s="282"/>
      <c r="B116" s="284"/>
      <c r="C116" s="285"/>
      <c r="D116" s="69"/>
      <c r="E116" s="484"/>
      <c r="F116" s="58">
        <f t="shared" si="42"/>
        <v>0</v>
      </c>
      <c r="G116" s="223">
        <f t="shared" si="33"/>
        <v>0</v>
      </c>
      <c r="H116" s="485"/>
      <c r="I116" s="58"/>
      <c r="J116" s="223">
        <f t="shared" si="34"/>
        <v>0</v>
      </c>
      <c r="K116" s="485"/>
      <c r="L116" s="58"/>
      <c r="M116" s="223">
        <f t="shared" si="43"/>
        <v>0</v>
      </c>
      <c r="N116" s="490">
        <f>(E116*3.125)</f>
        <v>0</v>
      </c>
      <c r="O116" s="215">
        <v>0</v>
      </c>
      <c r="P116" s="223">
        <f t="shared" si="44"/>
        <v>0</v>
      </c>
      <c r="Q116" s="58">
        <f t="shared" si="52"/>
        <v>0</v>
      </c>
      <c r="R116" s="490">
        <f t="shared" si="60"/>
        <v>0</v>
      </c>
      <c r="S116" s="518">
        <f t="shared" si="39"/>
        <v>0</v>
      </c>
      <c r="T116" s="57">
        <f t="shared" si="53"/>
        <v>0</v>
      </c>
      <c r="U116" s="652">
        <v>0</v>
      </c>
      <c r="V116" s="652">
        <v>0</v>
      </c>
      <c r="W116" s="11"/>
      <c r="X116" s="11"/>
      <c r="AG116"/>
      <c r="AH116"/>
      <c r="AI116"/>
      <c r="AJ116"/>
      <c r="AK116"/>
      <c r="AL116"/>
      <c r="AM116"/>
    </row>
    <row r="117" spans="1:39" ht="15" customHeight="1" x14ac:dyDescent="0.2">
      <c r="A117" s="282"/>
      <c r="B117" s="284"/>
      <c r="C117" s="285"/>
      <c r="D117" s="69"/>
      <c r="E117" s="484"/>
      <c r="F117" s="58">
        <f t="shared" si="42"/>
        <v>0</v>
      </c>
      <c r="G117" s="223">
        <f t="shared" si="33"/>
        <v>0</v>
      </c>
      <c r="H117" s="485"/>
      <c r="I117" s="58"/>
      <c r="J117" s="223">
        <f t="shared" si="34"/>
        <v>0</v>
      </c>
      <c r="K117" s="485"/>
      <c r="L117" s="58"/>
      <c r="M117" s="223">
        <f t="shared" si="43"/>
        <v>0</v>
      </c>
      <c r="N117" s="490">
        <f>(E117*3.125)</f>
        <v>0</v>
      </c>
      <c r="O117" s="215">
        <v>0</v>
      </c>
      <c r="P117" s="223">
        <f t="shared" si="44"/>
        <v>0</v>
      </c>
      <c r="Q117" s="58">
        <f t="shared" si="52"/>
        <v>0</v>
      </c>
      <c r="R117" s="490">
        <f t="shared" si="60"/>
        <v>0</v>
      </c>
      <c r="S117" s="518">
        <f t="shared" si="39"/>
        <v>0</v>
      </c>
      <c r="T117" s="57">
        <f t="shared" si="53"/>
        <v>0</v>
      </c>
      <c r="U117" s="652">
        <v>0</v>
      </c>
      <c r="V117" s="651">
        <v>0</v>
      </c>
      <c r="W117" s="11"/>
      <c r="X117" s="11"/>
      <c r="AG117"/>
      <c r="AH117"/>
      <c r="AI117"/>
      <c r="AJ117"/>
      <c r="AK117"/>
      <c r="AL117"/>
      <c r="AM117"/>
    </row>
    <row r="118" spans="1:39" ht="13.5" customHeight="1" x14ac:dyDescent="0.2">
      <c r="A118" s="282"/>
      <c r="B118" s="284"/>
      <c r="C118" s="285"/>
      <c r="D118" s="69"/>
      <c r="E118" s="484"/>
      <c r="F118" s="58">
        <f>D118/8</f>
        <v>0</v>
      </c>
      <c r="G118" s="223">
        <f>E118*F118</f>
        <v>0</v>
      </c>
      <c r="H118" s="485"/>
      <c r="I118" s="58"/>
      <c r="J118" s="223">
        <f>H118*I118</f>
        <v>0</v>
      </c>
      <c r="K118" s="485"/>
      <c r="L118" s="58"/>
      <c r="M118" s="223">
        <f>K118*L118</f>
        <v>0</v>
      </c>
      <c r="N118" s="689">
        <f t="shared" ref="N118:N119" si="77">(E118*3.125)</f>
        <v>0</v>
      </c>
      <c r="O118" s="215">
        <v>0</v>
      </c>
      <c r="P118" s="223">
        <f>G118+J118+M118+O118</f>
        <v>0</v>
      </c>
      <c r="Q118" s="58">
        <f>P118*Q$77</f>
        <v>0</v>
      </c>
      <c r="R118" s="490">
        <f>P118+Q118</f>
        <v>0</v>
      </c>
      <c r="S118" s="518">
        <f>-(R118-N118)*S$77</f>
        <v>0</v>
      </c>
      <c r="T118" s="518">
        <f>U118*$T$77</f>
        <v>0</v>
      </c>
      <c r="U118" s="652">
        <v>0</v>
      </c>
      <c r="V118" s="651">
        <v>0</v>
      </c>
      <c r="W118" s="11"/>
      <c r="X118" s="11"/>
      <c r="AG118"/>
      <c r="AH118"/>
      <c r="AI118"/>
      <c r="AJ118"/>
      <c r="AK118"/>
      <c r="AL118"/>
      <c r="AM118"/>
    </row>
    <row r="119" spans="1:39" ht="13.5" customHeight="1" x14ac:dyDescent="0.2">
      <c r="A119" s="282"/>
      <c r="B119" s="284"/>
      <c r="C119" s="285"/>
      <c r="D119" s="69"/>
      <c r="E119" s="484"/>
      <c r="F119" s="58">
        <f>D119/8</f>
        <v>0</v>
      </c>
      <c r="G119" s="223">
        <f>E119*F119</f>
        <v>0</v>
      </c>
      <c r="H119" s="485"/>
      <c r="I119" s="58"/>
      <c r="J119" s="223">
        <f>H119*I119</f>
        <v>0</v>
      </c>
      <c r="K119" s="485"/>
      <c r="L119" s="58"/>
      <c r="M119" s="223">
        <f>K119*L119</f>
        <v>0</v>
      </c>
      <c r="N119" s="689">
        <f t="shared" si="77"/>
        <v>0</v>
      </c>
      <c r="O119" s="215">
        <v>0</v>
      </c>
      <c r="P119" s="223">
        <f>G119+J119+M119+O119</f>
        <v>0</v>
      </c>
      <c r="Q119" s="58">
        <f>P119*Q$77</f>
        <v>0</v>
      </c>
      <c r="R119" s="490">
        <f>P119+Q119</f>
        <v>0</v>
      </c>
      <c r="S119" s="518">
        <f>-(R119-N119)*S$77</f>
        <v>0</v>
      </c>
      <c r="T119" s="518">
        <f>U119*$T$77</f>
        <v>0</v>
      </c>
      <c r="U119" s="652">
        <v>0</v>
      </c>
      <c r="V119" s="651">
        <v>0</v>
      </c>
      <c r="W119" s="419"/>
      <c r="X119" s="419"/>
      <c r="Y119" s="419"/>
      <c r="Z119" s="419"/>
      <c r="AA119" s="419"/>
      <c r="AB119" s="419"/>
      <c r="AC119" s="419"/>
      <c r="AD119" s="419"/>
      <c r="AE119" s="419"/>
      <c r="AF119" s="419"/>
      <c r="AG119"/>
      <c r="AH119"/>
      <c r="AI119"/>
      <c r="AJ119"/>
      <c r="AK119"/>
      <c r="AL119"/>
      <c r="AM119"/>
    </row>
    <row r="120" spans="1:39" ht="13.5" customHeight="1" x14ac:dyDescent="0.2">
      <c r="A120" s="282"/>
      <c r="B120" s="284"/>
      <c r="C120" s="285"/>
      <c r="D120" s="69"/>
      <c r="E120" s="484"/>
      <c r="F120" s="58">
        <f>D120/8</f>
        <v>0</v>
      </c>
      <c r="G120" s="223">
        <f>E120*F120</f>
        <v>0</v>
      </c>
      <c r="H120" s="485"/>
      <c r="I120" s="58"/>
      <c r="J120" s="223">
        <f>H120*I120</f>
        <v>0</v>
      </c>
      <c r="K120" s="485"/>
      <c r="L120" s="58"/>
      <c r="M120" s="223">
        <f>K120*L120</f>
        <v>0</v>
      </c>
      <c r="N120" s="689">
        <f>(E120*3.125)</f>
        <v>0</v>
      </c>
      <c r="O120" s="215">
        <v>0</v>
      </c>
      <c r="P120" s="223">
        <f>G120+J120+M120+O120</f>
        <v>0</v>
      </c>
      <c r="Q120" s="58">
        <f>P120*Q$77</f>
        <v>0</v>
      </c>
      <c r="R120" s="490">
        <f>P120+Q120+N120</f>
        <v>0</v>
      </c>
      <c r="S120" s="518">
        <f>-(R120-N120)*S$77</f>
        <v>0</v>
      </c>
      <c r="T120" s="518">
        <f>U120*$T$77</f>
        <v>0</v>
      </c>
      <c r="U120" s="652">
        <v>0</v>
      </c>
      <c r="V120" s="651">
        <v>0</v>
      </c>
      <c r="W120" s="419"/>
      <c r="X120" s="419"/>
      <c r="Y120" s="419"/>
      <c r="Z120" s="419"/>
      <c r="AA120" s="419"/>
      <c r="AB120" s="419"/>
      <c r="AC120" s="419"/>
      <c r="AD120" s="419"/>
      <c r="AE120" s="419"/>
      <c r="AF120" s="419"/>
      <c r="AG120"/>
      <c r="AH120"/>
      <c r="AI120"/>
      <c r="AJ120"/>
      <c r="AK120"/>
      <c r="AL120"/>
      <c r="AM120"/>
    </row>
    <row r="121" spans="1:39" ht="13.5" customHeight="1" x14ac:dyDescent="0.2">
      <c r="A121" s="283"/>
      <c r="B121" s="284"/>
      <c r="C121" s="285"/>
      <c r="D121" s="69"/>
      <c r="E121" s="484"/>
      <c r="F121" s="58">
        <f>D121/8</f>
        <v>0</v>
      </c>
      <c r="G121" s="223">
        <f>E121*F121</f>
        <v>0</v>
      </c>
      <c r="H121" s="485"/>
      <c r="I121" s="58"/>
      <c r="J121" s="223">
        <f>H121*I121</f>
        <v>0</v>
      </c>
      <c r="K121" s="485"/>
      <c r="L121" s="58"/>
      <c r="M121" s="223">
        <f>K121*L121</f>
        <v>0</v>
      </c>
      <c r="N121" s="490">
        <f>(E121*3.125)</f>
        <v>0</v>
      </c>
      <c r="O121" s="215">
        <v>0</v>
      </c>
      <c r="P121" s="223">
        <f>G121+J121+M121+O121</f>
        <v>0</v>
      </c>
      <c r="Q121" s="58">
        <f t="shared" ref="Q121" si="78">P121*Q$77</f>
        <v>0</v>
      </c>
      <c r="R121" s="490">
        <f t="shared" si="60"/>
        <v>0</v>
      </c>
      <c r="S121" s="518">
        <f t="shared" ref="S121" si="79">-(R121-N121)*S$77</f>
        <v>0</v>
      </c>
      <c r="T121" s="518">
        <f t="shared" ref="T121" si="80">U121*$T$77</f>
        <v>0</v>
      </c>
      <c r="U121" s="652">
        <v>0</v>
      </c>
      <c r="V121" s="651">
        <v>0</v>
      </c>
      <c r="W121" s="419"/>
      <c r="X121" s="419"/>
      <c r="Y121" s="419"/>
      <c r="Z121" s="419"/>
      <c r="AA121" s="419"/>
      <c r="AB121" s="419"/>
      <c r="AC121" s="419"/>
      <c r="AD121" s="419"/>
      <c r="AE121" s="419"/>
      <c r="AF121" s="419"/>
      <c r="AG121"/>
      <c r="AH121"/>
      <c r="AI121"/>
      <c r="AJ121"/>
      <c r="AK121"/>
      <c r="AL121"/>
      <c r="AM121"/>
    </row>
    <row r="122" spans="1:39" ht="13.5" customHeight="1" thickBot="1" x14ac:dyDescent="0.25">
      <c r="A122" s="422"/>
      <c r="B122" s="423"/>
      <c r="C122" s="424"/>
      <c r="D122" s="425"/>
      <c r="E122" s="427"/>
      <c r="F122" s="425"/>
      <c r="G122" s="428"/>
      <c r="H122" s="471"/>
      <c r="I122" s="425"/>
      <c r="J122" s="428"/>
      <c r="K122" s="430"/>
      <c r="L122" s="425"/>
      <c r="M122" s="428"/>
      <c r="N122" s="426"/>
      <c r="O122" s="429"/>
      <c r="P122" s="426"/>
      <c r="Q122" s="426"/>
      <c r="R122" s="426"/>
      <c r="S122" s="426"/>
      <c r="T122" s="11"/>
      <c r="U122" s="427"/>
      <c r="V122" s="11"/>
      <c r="W122" s="11"/>
      <c r="X122" s="11"/>
      <c r="AG122"/>
      <c r="AH122"/>
      <c r="AI122"/>
      <c r="AJ122"/>
      <c r="AK122"/>
      <c r="AL122"/>
      <c r="AM122"/>
    </row>
    <row r="123" spans="1:39" ht="13.5" thickBot="1" x14ac:dyDescent="0.25">
      <c r="A123" s="70" t="s">
        <v>85</v>
      </c>
      <c r="B123" s="398"/>
      <c r="C123" s="54"/>
      <c r="D123" s="433"/>
      <c r="E123" s="432">
        <f>SUM(E78:E121)</f>
        <v>0</v>
      </c>
      <c r="F123" s="270"/>
      <c r="G123" s="71">
        <f>SUM(G78:G121)</f>
        <v>0</v>
      </c>
      <c r="H123" s="472"/>
      <c r="I123" s="431"/>
      <c r="J123" s="71">
        <f>SUM(J78:J121)</f>
        <v>0</v>
      </c>
      <c r="K123" s="271"/>
      <c r="L123" s="431"/>
      <c r="M123" s="71">
        <f t="shared" ref="M123:U123" si="81">SUM(M78:M121)</f>
        <v>0</v>
      </c>
      <c r="N123" s="71">
        <f t="shared" si="81"/>
        <v>0</v>
      </c>
      <c r="O123" s="71">
        <f t="shared" si="81"/>
        <v>0</v>
      </c>
      <c r="P123" s="71">
        <f t="shared" si="81"/>
        <v>0</v>
      </c>
      <c r="Q123" s="71">
        <f t="shared" si="81"/>
        <v>0</v>
      </c>
      <c r="R123" s="71">
        <f t="shared" si="81"/>
        <v>0</v>
      </c>
      <c r="S123" s="71">
        <f t="shared" si="81"/>
        <v>0</v>
      </c>
      <c r="T123" s="71">
        <f t="shared" si="81"/>
        <v>0</v>
      </c>
      <c r="U123" s="517">
        <f t="shared" si="81"/>
        <v>0</v>
      </c>
      <c r="V123" s="11"/>
      <c r="W123" s="11"/>
      <c r="X123" s="11"/>
      <c r="AG123"/>
      <c r="AH123"/>
      <c r="AI123"/>
      <c r="AJ123"/>
      <c r="AK123"/>
      <c r="AL123"/>
      <c r="AM123"/>
    </row>
    <row r="124" spans="1:39" x14ac:dyDescent="0.2">
      <c r="A124" s="52"/>
      <c r="B124" s="75"/>
      <c r="C124" s="75"/>
      <c r="D124" s="74"/>
      <c r="E124" s="677">
        <v>32</v>
      </c>
      <c r="F124" s="74"/>
      <c r="G124" s="76"/>
      <c r="H124" s="473"/>
      <c r="I124" s="227"/>
      <c r="J124" s="77"/>
      <c r="K124" s="76"/>
      <c r="L124" s="76"/>
      <c r="M124" s="76"/>
      <c r="N124" s="14"/>
      <c r="O124" s="78"/>
      <c r="P124" s="79"/>
      <c r="Q124" s="73"/>
      <c r="R124" s="300"/>
      <c r="S124" s="11"/>
      <c r="T124" s="11"/>
      <c r="U124" s="11"/>
      <c r="V124" s="11"/>
      <c r="W124" s="11"/>
      <c r="X124" s="11"/>
      <c r="AG124"/>
      <c r="AH124"/>
      <c r="AI124"/>
      <c r="AJ124"/>
      <c r="AK124"/>
      <c r="AL124"/>
      <c r="AM124"/>
    </row>
    <row r="125" spans="1:39" s="4" customFormat="1" ht="36.75" customHeight="1" x14ac:dyDescent="0.2">
      <c r="A125" s="55" t="s">
        <v>251</v>
      </c>
      <c r="B125" s="55" t="s">
        <v>47</v>
      </c>
      <c r="C125" s="55" t="s">
        <v>29</v>
      </c>
      <c r="D125" s="55" t="s">
        <v>278</v>
      </c>
      <c r="E125" s="55" t="s">
        <v>279</v>
      </c>
      <c r="F125" s="55" t="s">
        <v>280</v>
      </c>
      <c r="G125" s="53" t="s">
        <v>263</v>
      </c>
      <c r="H125" s="53" t="s">
        <v>305</v>
      </c>
      <c r="I125" s="474" t="s">
        <v>394</v>
      </c>
      <c r="J125" s="53" t="s">
        <v>276</v>
      </c>
      <c r="K125" s="53" t="s">
        <v>178</v>
      </c>
      <c r="L125" s="53" t="s">
        <v>342</v>
      </c>
      <c r="M125" s="53" t="s">
        <v>275</v>
      </c>
      <c r="N125" s="53" t="s">
        <v>276</v>
      </c>
      <c r="O125" s="53" t="s">
        <v>386</v>
      </c>
      <c r="P125" s="53" t="s">
        <v>174</v>
      </c>
      <c r="Q125" s="435" t="s">
        <v>27</v>
      </c>
      <c r="R125" s="55" t="s">
        <v>265</v>
      </c>
      <c r="S125" s="435" t="s">
        <v>277</v>
      </c>
      <c r="T125" s="459"/>
      <c r="U125" s="437"/>
      <c r="V125" s="437"/>
      <c r="W125" s="437"/>
      <c r="X125" s="13"/>
      <c r="Y125" s="13"/>
      <c r="Z125" s="13"/>
      <c r="AA125" s="13"/>
      <c r="AB125" s="13"/>
      <c r="AC125" s="13"/>
      <c r="AD125" s="13"/>
      <c r="AE125" s="13"/>
      <c r="AF125" s="13"/>
    </row>
    <row r="126" spans="1:39" ht="22.5" customHeight="1" x14ac:dyDescent="0.2">
      <c r="A126" s="635" t="s">
        <v>366</v>
      </c>
      <c r="B126" s="75"/>
      <c r="C126" s="75"/>
      <c r="D126" s="76"/>
      <c r="E126" s="157"/>
      <c r="F126" s="76"/>
      <c r="G126" s="76"/>
      <c r="H126" s="76"/>
      <c r="I126" s="473"/>
      <c r="J126" s="76"/>
      <c r="K126" s="564"/>
      <c r="L126" s="76"/>
      <c r="M126" s="77" t="s">
        <v>321</v>
      </c>
      <c r="N126" s="76"/>
      <c r="O126" s="77" t="s">
        <v>387</v>
      </c>
      <c r="P126" s="666" t="s">
        <v>385</v>
      </c>
      <c r="Q126" s="79"/>
      <c r="R126" s="78"/>
      <c r="S126" s="157">
        <v>0.04</v>
      </c>
      <c r="T126" s="501"/>
      <c r="U126" s="409"/>
      <c r="V126" s="409"/>
      <c r="W126" s="409"/>
      <c r="X126" s="11"/>
      <c r="AG126"/>
      <c r="AH126"/>
      <c r="AI126"/>
      <c r="AJ126"/>
      <c r="AK126"/>
      <c r="AL126"/>
      <c r="AM126"/>
    </row>
    <row r="127" spans="1:39" x14ac:dyDescent="0.2">
      <c r="A127" s="667"/>
      <c r="B127" s="284"/>
      <c r="C127" s="285"/>
      <c r="D127" s="69"/>
      <c r="E127" s="484"/>
      <c r="F127" s="58">
        <f>D127/8</f>
        <v>0</v>
      </c>
      <c r="G127" s="223">
        <f>E127*F127</f>
        <v>0</v>
      </c>
      <c r="H127" s="58"/>
      <c r="I127" s="485"/>
      <c r="J127" s="506">
        <f>I127*H127</f>
        <v>0</v>
      </c>
      <c r="K127" s="505"/>
      <c r="L127" s="506">
        <f>K127*K$126</f>
        <v>0</v>
      </c>
      <c r="M127" s="505"/>
      <c r="N127" s="506">
        <f>M127*(H127*1.5)</f>
        <v>0</v>
      </c>
      <c r="O127" s="58">
        <v>0</v>
      </c>
      <c r="P127" s="215">
        <v>0</v>
      </c>
      <c r="Q127" s="58"/>
      <c r="R127" s="490">
        <f>G127+J127+L127+N127+O127+Q127+P127</f>
        <v>0</v>
      </c>
      <c r="S127" s="57">
        <f>-R127*S$126</f>
        <v>0</v>
      </c>
      <c r="T127" s="502"/>
      <c r="U127" s="366"/>
      <c r="V127" s="490"/>
      <c r="W127" s="410"/>
      <c r="X127" s="11"/>
      <c r="AG127"/>
      <c r="AH127"/>
      <c r="AI127"/>
      <c r="AJ127"/>
      <c r="AK127"/>
      <c r="AL127"/>
      <c r="AM127"/>
    </row>
    <row r="128" spans="1:39" x14ac:dyDescent="0.2">
      <c r="A128" s="667"/>
      <c r="B128" s="284"/>
      <c r="C128" s="285"/>
      <c r="D128" s="69"/>
      <c r="E128" s="484"/>
      <c r="F128" s="58">
        <f>D128/8</f>
        <v>0</v>
      </c>
      <c r="G128" s="223">
        <f>E128*F128</f>
        <v>0</v>
      </c>
      <c r="H128" s="58"/>
      <c r="I128" s="485"/>
      <c r="J128" s="506">
        <f>I128*H128</f>
        <v>0</v>
      </c>
      <c r="K128" s="505"/>
      <c r="L128" s="506">
        <f>K128*K$126</f>
        <v>0</v>
      </c>
      <c r="M128" s="505"/>
      <c r="N128" s="506">
        <f>M128*(H128*1.5)</f>
        <v>0</v>
      </c>
      <c r="O128" s="58">
        <v>0</v>
      </c>
      <c r="P128" s="215">
        <v>0</v>
      </c>
      <c r="Q128" s="58"/>
      <c r="R128" s="490">
        <f>G128+J128+L128+N128+O128+Q128+P128</f>
        <v>0</v>
      </c>
      <c r="S128" s="518">
        <f>-R128*S$126</f>
        <v>0</v>
      </c>
      <c r="T128" s="502"/>
      <c r="U128" s="366"/>
      <c r="V128" s="410"/>
      <c r="W128" s="410"/>
      <c r="X128" s="419"/>
      <c r="Y128" s="419"/>
      <c r="Z128" s="419"/>
      <c r="AA128" s="419"/>
      <c r="AB128" s="419"/>
      <c r="AC128" s="419"/>
      <c r="AD128" s="419"/>
      <c r="AE128" s="419"/>
      <c r="AF128" s="419"/>
      <c r="AG128"/>
      <c r="AH128"/>
      <c r="AI128"/>
      <c r="AJ128"/>
      <c r="AK128"/>
      <c r="AL128"/>
      <c r="AM128"/>
    </row>
    <row r="129" spans="1:39" x14ac:dyDescent="0.2">
      <c r="A129" s="667"/>
      <c r="B129" s="284"/>
      <c r="C129" s="285"/>
      <c r="D129" s="69"/>
      <c r="E129" s="484"/>
      <c r="F129" s="58">
        <f>D129/8</f>
        <v>0</v>
      </c>
      <c r="G129" s="223">
        <f>E129*F129</f>
        <v>0</v>
      </c>
      <c r="H129" s="58"/>
      <c r="I129" s="485"/>
      <c r="J129" s="506">
        <f>I129*H129</f>
        <v>0</v>
      </c>
      <c r="K129" s="505"/>
      <c r="L129" s="506">
        <f>K129*K$126</f>
        <v>0</v>
      </c>
      <c r="M129" s="505"/>
      <c r="N129" s="506">
        <f>M129*(H129*1.5)</f>
        <v>0</v>
      </c>
      <c r="O129" s="58">
        <v>0</v>
      </c>
      <c r="P129" s="215">
        <v>0</v>
      </c>
      <c r="Q129" s="58"/>
      <c r="R129" s="490">
        <f>G129+J129+L129+N129+O129+Q129+P129</f>
        <v>0</v>
      </c>
      <c r="S129" s="57">
        <f>-R129*S$126</f>
        <v>0</v>
      </c>
      <c r="T129" s="502"/>
      <c r="U129" s="366"/>
      <c r="V129" s="410"/>
      <c r="W129" s="410"/>
      <c r="X129" s="11"/>
      <c r="AG129"/>
      <c r="AH129"/>
      <c r="AI129"/>
      <c r="AJ129"/>
      <c r="AK129"/>
      <c r="AL129"/>
      <c r="AM129"/>
    </row>
    <row r="130" spans="1:39" x14ac:dyDescent="0.2">
      <c r="A130" s="667"/>
      <c r="B130" s="284"/>
      <c r="C130" s="285"/>
      <c r="D130" s="69"/>
      <c r="E130" s="484"/>
      <c r="F130" s="58">
        <f>D130/8</f>
        <v>0</v>
      </c>
      <c r="G130" s="223">
        <f>E130*F130</f>
        <v>0</v>
      </c>
      <c r="H130" s="58"/>
      <c r="I130" s="485"/>
      <c r="J130" s="506">
        <f>I130*H130</f>
        <v>0</v>
      </c>
      <c r="K130" s="505"/>
      <c r="L130" s="506">
        <f>K130*K$126</f>
        <v>0</v>
      </c>
      <c r="M130" s="505"/>
      <c r="N130" s="506">
        <f>M130*(H130*1.5)</f>
        <v>0</v>
      </c>
      <c r="O130" s="58">
        <v>0</v>
      </c>
      <c r="P130" s="215">
        <v>0</v>
      </c>
      <c r="Q130" s="58"/>
      <c r="R130" s="490">
        <f>G130+J130+L130+N130+O130+Q130+P130</f>
        <v>0</v>
      </c>
      <c r="S130" s="518">
        <f>-R130*S$126</f>
        <v>0</v>
      </c>
      <c r="T130" s="502"/>
      <c r="U130" s="366"/>
      <c r="V130" s="410"/>
      <c r="W130" s="410"/>
      <c r="X130" s="419"/>
      <c r="Y130" s="419"/>
      <c r="Z130" s="419"/>
      <c r="AA130" s="419"/>
      <c r="AB130" s="419"/>
      <c r="AC130" s="419"/>
      <c r="AD130" s="419"/>
      <c r="AE130" s="419"/>
      <c r="AF130" s="419"/>
      <c r="AG130"/>
      <c r="AH130"/>
      <c r="AI130"/>
      <c r="AJ130"/>
      <c r="AK130"/>
      <c r="AL130"/>
      <c r="AM130"/>
    </row>
    <row r="131" spans="1:39" ht="12" customHeight="1" x14ac:dyDescent="0.2">
      <c r="A131" s="667"/>
      <c r="B131" s="284"/>
      <c r="C131" s="285"/>
      <c r="D131" s="69"/>
      <c r="E131" s="484"/>
      <c r="F131" s="58">
        <f>D131/8</f>
        <v>0</v>
      </c>
      <c r="G131" s="223">
        <f>E131*F131</f>
        <v>0</v>
      </c>
      <c r="H131" s="58"/>
      <c r="I131" s="485"/>
      <c r="J131" s="506">
        <f>I131*H131</f>
        <v>0</v>
      </c>
      <c r="K131" s="505"/>
      <c r="L131" s="506">
        <f>K131*21.65</f>
        <v>0</v>
      </c>
      <c r="M131" s="505"/>
      <c r="N131" s="506">
        <f>M131*(H131*1.5)</f>
        <v>0</v>
      </c>
      <c r="O131" s="58">
        <v>0</v>
      </c>
      <c r="P131" s="215">
        <v>0</v>
      </c>
      <c r="Q131" s="58"/>
      <c r="R131" s="490">
        <f>G131+J131+L131+N131+O131+Q131+P131</f>
        <v>0</v>
      </c>
      <c r="S131" s="57">
        <f>-R131*S$126</f>
        <v>0</v>
      </c>
      <c r="T131" s="502"/>
      <c r="U131" s="366"/>
      <c r="V131" s="410"/>
      <c r="W131" s="410"/>
      <c r="X131" s="11"/>
      <c r="AG131"/>
      <c r="AH131"/>
      <c r="AI131"/>
      <c r="AJ131"/>
      <c r="AK131"/>
      <c r="AL131"/>
      <c r="AM131"/>
    </row>
    <row r="132" spans="1:39" x14ac:dyDescent="0.2">
      <c r="A132" s="508"/>
      <c r="B132" s="423"/>
      <c r="C132" s="424"/>
      <c r="D132" s="425"/>
      <c r="E132" s="630"/>
      <c r="F132" s="425"/>
      <c r="G132" s="425"/>
      <c r="H132" s="425"/>
      <c r="I132" s="631"/>
      <c r="J132" s="632"/>
      <c r="K132" s="633"/>
      <c r="L132" s="632"/>
      <c r="M132" s="633"/>
      <c r="N132" s="632"/>
      <c r="O132" s="425"/>
      <c r="P132" s="634"/>
      <c r="Q132" s="425"/>
      <c r="R132" s="395"/>
      <c r="S132" s="425"/>
      <c r="T132" s="503"/>
      <c r="U132" s="409"/>
      <c r="V132" s="409"/>
      <c r="W132" s="409"/>
      <c r="X132" s="419"/>
      <c r="Y132" s="419"/>
      <c r="Z132" s="419"/>
      <c r="AA132" s="419"/>
      <c r="AB132" s="419"/>
      <c r="AC132" s="419"/>
      <c r="AD132" s="419"/>
      <c r="AE132" s="419"/>
      <c r="AF132" s="419"/>
      <c r="AG132"/>
      <c r="AH132"/>
      <c r="AI132"/>
      <c r="AJ132"/>
      <c r="AK132"/>
      <c r="AL132"/>
      <c r="AM132"/>
    </row>
    <row r="133" spans="1:39" x14ac:dyDescent="0.2">
      <c r="A133" s="624" t="s">
        <v>359</v>
      </c>
      <c r="B133" s="625"/>
      <c r="C133" s="626"/>
      <c r="D133" s="78"/>
      <c r="E133" s="627"/>
      <c r="F133" s="78"/>
      <c r="G133" s="78"/>
      <c r="H133" s="78"/>
      <c r="I133" s="628"/>
      <c r="J133" s="79"/>
      <c r="K133" s="629"/>
      <c r="L133" s="79"/>
      <c r="M133" s="629"/>
      <c r="N133" s="79"/>
      <c r="O133" s="78"/>
      <c r="P133" s="440"/>
      <c r="Q133" s="78"/>
      <c r="R133" s="76"/>
      <c r="S133" s="78"/>
      <c r="T133" s="503"/>
      <c r="U133" s="409"/>
      <c r="V133" s="409"/>
      <c r="W133" s="409"/>
      <c r="X133" s="11"/>
      <c r="AG133"/>
      <c r="AH133"/>
      <c r="AI133"/>
      <c r="AJ133"/>
      <c r="AK133"/>
      <c r="AL133"/>
      <c r="AM133"/>
    </row>
    <row r="134" spans="1:39" x14ac:dyDescent="0.2">
      <c r="A134" s="282"/>
      <c r="B134" s="284"/>
      <c r="C134" s="285"/>
      <c r="D134" s="69"/>
      <c r="E134" s="484"/>
      <c r="F134" s="58">
        <f t="shared" ref="F134:F147" si="82">D134/8</f>
        <v>0</v>
      </c>
      <c r="G134" s="223">
        <f t="shared" ref="G134:G191" si="83">E134*F134</f>
        <v>0</v>
      </c>
      <c r="H134" s="58"/>
      <c r="I134" s="485"/>
      <c r="J134" s="506">
        <f t="shared" ref="J134:J191" si="84">I134*H134</f>
        <v>0</v>
      </c>
      <c r="K134" s="505"/>
      <c r="L134" s="506">
        <f t="shared" ref="L134:L167" si="85">K134*K$126</f>
        <v>0</v>
      </c>
      <c r="M134" s="505"/>
      <c r="N134" s="506">
        <f t="shared" ref="N134:N191" si="86">M134*(H134*1.5)</f>
        <v>0</v>
      </c>
      <c r="O134" s="58">
        <v>0</v>
      </c>
      <c r="P134" s="215">
        <v>0</v>
      </c>
      <c r="Q134" s="58">
        <v>0</v>
      </c>
      <c r="R134" s="490">
        <f>G134+J134+L134+N134+O134+Q134+P134</f>
        <v>0</v>
      </c>
      <c r="S134" s="518">
        <f t="shared" ref="S134:S150" si="87">-R134*S$126</f>
        <v>0</v>
      </c>
      <c r="T134" s="502"/>
      <c r="U134" s="419"/>
      <c r="V134" s="490"/>
      <c r="W134" s="410"/>
      <c r="X134" s="419"/>
      <c r="Y134" s="419"/>
      <c r="Z134" s="419"/>
      <c r="AA134" s="419"/>
      <c r="AB134" s="419"/>
      <c r="AC134" s="419"/>
      <c r="AD134" s="419"/>
      <c r="AE134" s="419"/>
      <c r="AF134" s="419"/>
      <c r="AG134"/>
      <c r="AH134"/>
      <c r="AI134"/>
      <c r="AJ134"/>
      <c r="AK134"/>
      <c r="AL134"/>
      <c r="AM134"/>
    </row>
    <row r="135" spans="1:39" x14ac:dyDescent="0.2">
      <c r="A135" s="282"/>
      <c r="B135" s="284"/>
      <c r="C135" s="285"/>
      <c r="D135" s="69"/>
      <c r="E135" s="484"/>
      <c r="F135" s="58">
        <f t="shared" si="82"/>
        <v>0</v>
      </c>
      <c r="G135" s="223">
        <f t="shared" si="83"/>
        <v>0</v>
      </c>
      <c r="H135" s="58"/>
      <c r="I135" s="485"/>
      <c r="J135" s="506">
        <f t="shared" si="84"/>
        <v>0</v>
      </c>
      <c r="K135" s="505"/>
      <c r="L135" s="506">
        <f>K135*K$126</f>
        <v>0</v>
      </c>
      <c r="M135" s="505"/>
      <c r="N135" s="506">
        <f t="shared" si="86"/>
        <v>0</v>
      </c>
      <c r="O135" s="58">
        <v>0</v>
      </c>
      <c r="P135" s="215">
        <v>0</v>
      </c>
      <c r="Q135" s="58">
        <v>0</v>
      </c>
      <c r="R135" s="490">
        <f>G135+J135+L135+N135+O135+Q135+P135</f>
        <v>0</v>
      </c>
      <c r="S135" s="518">
        <f t="shared" si="87"/>
        <v>0</v>
      </c>
      <c r="T135" s="502"/>
      <c r="U135" s="419"/>
      <c r="V135" s="490"/>
      <c r="W135" s="410"/>
      <c r="X135" s="419"/>
      <c r="Y135" s="419"/>
      <c r="Z135" s="419"/>
      <c r="AA135" s="419"/>
      <c r="AB135" s="419"/>
      <c r="AC135" s="419"/>
      <c r="AD135" s="419"/>
      <c r="AE135" s="419"/>
      <c r="AF135" s="419"/>
      <c r="AG135"/>
      <c r="AH135"/>
      <c r="AI135"/>
      <c r="AJ135"/>
      <c r="AK135"/>
      <c r="AL135"/>
      <c r="AM135"/>
    </row>
    <row r="136" spans="1:39" x14ac:dyDescent="0.2">
      <c r="A136" s="282"/>
      <c r="B136" s="284"/>
      <c r="C136" s="285"/>
      <c r="D136" s="69"/>
      <c r="E136" s="484"/>
      <c r="F136" s="58">
        <f t="shared" si="82"/>
        <v>0</v>
      </c>
      <c r="G136" s="223">
        <f t="shared" si="83"/>
        <v>0</v>
      </c>
      <c r="H136" s="58"/>
      <c r="I136" s="485"/>
      <c r="J136" s="506">
        <f t="shared" si="84"/>
        <v>0</v>
      </c>
      <c r="K136" s="505"/>
      <c r="L136" s="506">
        <f t="shared" si="85"/>
        <v>0</v>
      </c>
      <c r="M136" s="505"/>
      <c r="N136" s="506">
        <f t="shared" si="86"/>
        <v>0</v>
      </c>
      <c r="O136" s="58">
        <v>0</v>
      </c>
      <c r="P136" s="215">
        <v>0</v>
      </c>
      <c r="Q136" s="58">
        <v>0</v>
      </c>
      <c r="R136" s="490">
        <f t="shared" ref="R136:R173" si="88">G136+J136+L136+N136+O136+Q136+P136</f>
        <v>0</v>
      </c>
      <c r="S136" s="57">
        <f t="shared" si="87"/>
        <v>0</v>
      </c>
      <c r="T136" s="502"/>
      <c r="U136" s="366"/>
      <c r="V136" s="410"/>
      <c r="W136" s="410"/>
      <c r="X136" s="11"/>
      <c r="AG136"/>
      <c r="AH136"/>
      <c r="AI136"/>
      <c r="AJ136"/>
      <c r="AK136"/>
      <c r="AL136"/>
      <c r="AM136"/>
    </row>
    <row r="137" spans="1:39" x14ac:dyDescent="0.2">
      <c r="A137" s="282"/>
      <c r="B137" s="284"/>
      <c r="C137" s="285"/>
      <c r="D137" s="69"/>
      <c r="E137" s="484"/>
      <c r="F137" s="58">
        <f t="shared" si="82"/>
        <v>0</v>
      </c>
      <c r="G137" s="223">
        <f t="shared" si="83"/>
        <v>0</v>
      </c>
      <c r="H137" s="58"/>
      <c r="I137" s="485"/>
      <c r="J137" s="506">
        <f t="shared" si="84"/>
        <v>0</v>
      </c>
      <c r="K137" s="505"/>
      <c r="L137" s="506">
        <f>K137*K$126</f>
        <v>0</v>
      </c>
      <c r="M137" s="505"/>
      <c r="N137" s="506">
        <f t="shared" si="86"/>
        <v>0</v>
      </c>
      <c r="O137" s="58">
        <v>0</v>
      </c>
      <c r="P137" s="215">
        <v>0</v>
      </c>
      <c r="Q137" s="58">
        <v>0</v>
      </c>
      <c r="R137" s="490">
        <f t="shared" ref="R137:R142" si="89">G137+J137+L137+N137+O137+Q137+P137</f>
        <v>0</v>
      </c>
      <c r="S137" s="518">
        <f t="shared" si="87"/>
        <v>0</v>
      </c>
      <c r="T137" s="502"/>
      <c r="U137" s="366"/>
      <c r="V137" s="410"/>
      <c r="W137" s="410"/>
      <c r="X137" s="419"/>
      <c r="Y137" s="419"/>
      <c r="Z137" s="419"/>
      <c r="AA137" s="419"/>
      <c r="AB137" s="419"/>
      <c r="AC137" s="419"/>
      <c r="AD137" s="419"/>
      <c r="AE137" s="419"/>
      <c r="AF137" s="419"/>
      <c r="AG137"/>
      <c r="AH137"/>
      <c r="AI137"/>
      <c r="AJ137"/>
      <c r="AK137"/>
      <c r="AL137"/>
      <c r="AM137"/>
    </row>
    <row r="138" spans="1:39" x14ac:dyDescent="0.2">
      <c r="A138" s="282"/>
      <c r="B138" s="284"/>
      <c r="C138" s="285"/>
      <c r="D138" s="69"/>
      <c r="E138" s="484"/>
      <c r="F138" s="58">
        <f t="shared" si="82"/>
        <v>0</v>
      </c>
      <c r="G138" s="223">
        <f t="shared" si="83"/>
        <v>0</v>
      </c>
      <c r="H138" s="58"/>
      <c r="I138" s="485"/>
      <c r="J138" s="506">
        <f t="shared" si="84"/>
        <v>0</v>
      </c>
      <c r="K138" s="505"/>
      <c r="L138" s="506">
        <f t="shared" si="85"/>
        <v>0</v>
      </c>
      <c r="M138" s="505"/>
      <c r="N138" s="506">
        <f t="shared" si="86"/>
        <v>0</v>
      </c>
      <c r="O138" s="58">
        <v>0</v>
      </c>
      <c r="P138" s="215">
        <v>0</v>
      </c>
      <c r="Q138" s="58">
        <v>0</v>
      </c>
      <c r="R138" s="490">
        <f t="shared" si="89"/>
        <v>0</v>
      </c>
      <c r="S138" s="57">
        <f t="shared" si="87"/>
        <v>0</v>
      </c>
      <c r="T138" s="502"/>
      <c r="U138" s="366"/>
      <c r="V138" s="410"/>
      <c r="W138" s="410"/>
      <c r="X138" s="11"/>
      <c r="AG138"/>
      <c r="AH138"/>
      <c r="AI138"/>
      <c r="AJ138"/>
      <c r="AK138"/>
      <c r="AL138"/>
      <c r="AM138"/>
    </row>
    <row r="139" spans="1:39" x14ac:dyDescent="0.2">
      <c r="A139" s="566"/>
      <c r="B139" s="284"/>
      <c r="C139" s="285"/>
      <c r="D139" s="69"/>
      <c r="E139" s="484"/>
      <c r="F139" s="58">
        <f t="shared" si="82"/>
        <v>0</v>
      </c>
      <c r="G139" s="223">
        <f t="shared" si="83"/>
        <v>0</v>
      </c>
      <c r="H139" s="58"/>
      <c r="I139" s="485"/>
      <c r="J139" s="506">
        <f t="shared" si="84"/>
        <v>0</v>
      </c>
      <c r="K139" s="505"/>
      <c r="L139" s="506">
        <f t="shared" si="85"/>
        <v>0</v>
      </c>
      <c r="M139" s="505"/>
      <c r="N139" s="506">
        <f t="shared" si="86"/>
        <v>0</v>
      </c>
      <c r="O139" s="58">
        <v>0</v>
      </c>
      <c r="P139" s="215">
        <v>0</v>
      </c>
      <c r="Q139" s="58">
        <v>0</v>
      </c>
      <c r="R139" s="490">
        <f t="shared" si="89"/>
        <v>0</v>
      </c>
      <c r="S139" s="518">
        <f t="shared" si="87"/>
        <v>0</v>
      </c>
      <c r="T139" s="502"/>
      <c r="U139" s="366"/>
      <c r="V139" s="410"/>
      <c r="W139" s="410"/>
      <c r="X139" s="419"/>
      <c r="Y139" s="419"/>
      <c r="Z139" s="419"/>
      <c r="AA139" s="419"/>
      <c r="AB139" s="419"/>
      <c r="AC139" s="419"/>
      <c r="AD139" s="419"/>
      <c r="AE139" s="419"/>
      <c r="AF139" s="419"/>
      <c r="AG139"/>
      <c r="AH139"/>
      <c r="AI139"/>
      <c r="AJ139"/>
      <c r="AK139"/>
      <c r="AL139"/>
      <c r="AM139"/>
    </row>
    <row r="140" spans="1:39" x14ac:dyDescent="0.2">
      <c r="A140" s="282"/>
      <c r="B140" s="284"/>
      <c r="C140" s="285"/>
      <c r="D140" s="69"/>
      <c r="E140" s="484"/>
      <c r="F140" s="58">
        <f t="shared" si="82"/>
        <v>0</v>
      </c>
      <c r="G140" s="223">
        <f t="shared" si="83"/>
        <v>0</v>
      </c>
      <c r="H140" s="58"/>
      <c r="I140" s="485"/>
      <c r="J140" s="506">
        <f t="shared" si="84"/>
        <v>0</v>
      </c>
      <c r="K140" s="505"/>
      <c r="L140" s="506">
        <f>K140*K$126</f>
        <v>0</v>
      </c>
      <c r="M140" s="505"/>
      <c r="N140" s="506">
        <f t="shared" si="86"/>
        <v>0</v>
      </c>
      <c r="O140" s="58">
        <v>0</v>
      </c>
      <c r="P140" s="215">
        <v>0</v>
      </c>
      <c r="Q140" s="58">
        <v>0</v>
      </c>
      <c r="R140" s="490">
        <f t="shared" si="89"/>
        <v>0</v>
      </c>
      <c r="S140" s="57">
        <f t="shared" si="87"/>
        <v>0</v>
      </c>
      <c r="T140" s="502"/>
      <c r="U140" s="366"/>
      <c r="V140" s="410"/>
      <c r="W140" s="410"/>
      <c r="X140" s="11"/>
      <c r="AG140"/>
      <c r="AH140"/>
      <c r="AI140"/>
      <c r="AJ140"/>
      <c r="AK140"/>
      <c r="AL140"/>
      <c r="AM140"/>
    </row>
    <row r="141" spans="1:39" x14ac:dyDescent="0.2">
      <c r="A141" s="282"/>
      <c r="B141" s="284"/>
      <c r="C141" s="285"/>
      <c r="D141" s="69"/>
      <c r="E141" s="484"/>
      <c r="F141" s="58">
        <f t="shared" si="82"/>
        <v>0</v>
      </c>
      <c r="G141" s="223">
        <f t="shared" si="83"/>
        <v>0</v>
      </c>
      <c r="H141" s="58"/>
      <c r="I141" s="485"/>
      <c r="J141" s="506">
        <f t="shared" si="84"/>
        <v>0</v>
      </c>
      <c r="K141" s="505"/>
      <c r="L141" s="506">
        <f>K141*K$126</f>
        <v>0</v>
      </c>
      <c r="M141" s="505"/>
      <c r="N141" s="506">
        <f t="shared" si="86"/>
        <v>0</v>
      </c>
      <c r="O141" s="58">
        <v>0</v>
      </c>
      <c r="P141" s="215">
        <v>0</v>
      </c>
      <c r="Q141" s="58">
        <v>0</v>
      </c>
      <c r="R141" s="490">
        <f t="shared" si="89"/>
        <v>0</v>
      </c>
      <c r="S141" s="518">
        <f t="shared" si="87"/>
        <v>0</v>
      </c>
      <c r="T141" s="502"/>
      <c r="U141" s="366"/>
      <c r="V141" s="410"/>
      <c r="W141" s="410"/>
      <c r="X141" s="419"/>
      <c r="Y141" s="419"/>
      <c r="Z141" s="419"/>
      <c r="AA141" s="419"/>
      <c r="AB141" s="419"/>
      <c r="AC141" s="419"/>
      <c r="AD141" s="419"/>
      <c r="AE141" s="419"/>
      <c r="AF141" s="419"/>
      <c r="AG141"/>
      <c r="AH141"/>
      <c r="AI141"/>
      <c r="AJ141"/>
      <c r="AK141"/>
      <c r="AL141"/>
      <c r="AM141"/>
    </row>
    <row r="142" spans="1:39" x14ac:dyDescent="0.2">
      <c r="A142" s="282"/>
      <c r="B142" s="284"/>
      <c r="C142" s="285"/>
      <c r="D142" s="69"/>
      <c r="E142" s="484"/>
      <c r="F142" s="58">
        <f t="shared" ref="F142" si="90">D142/8</f>
        <v>0</v>
      </c>
      <c r="G142" s="223">
        <f t="shared" ref="G142" si="91">E142*F142</f>
        <v>0</v>
      </c>
      <c r="H142" s="58"/>
      <c r="I142" s="485"/>
      <c r="J142" s="506">
        <f t="shared" ref="J142" si="92">I142*H142</f>
        <v>0</v>
      </c>
      <c r="K142" s="505"/>
      <c r="L142" s="506">
        <f>K142*K$126</f>
        <v>0</v>
      </c>
      <c r="M142" s="505"/>
      <c r="N142" s="506">
        <f t="shared" ref="N142" si="93">M142*(H142*1.5)</f>
        <v>0</v>
      </c>
      <c r="O142" s="58">
        <v>0</v>
      </c>
      <c r="P142" s="215">
        <v>0</v>
      </c>
      <c r="Q142" s="58">
        <v>0</v>
      </c>
      <c r="R142" s="490">
        <f t="shared" si="89"/>
        <v>0</v>
      </c>
      <c r="S142" s="518">
        <f t="shared" ref="S142" si="94">-R142*S$126</f>
        <v>0</v>
      </c>
      <c r="T142" s="502"/>
      <c r="U142" s="366"/>
      <c r="V142" s="410"/>
      <c r="W142" s="410"/>
      <c r="X142" s="419"/>
      <c r="Y142" s="419"/>
      <c r="Z142" s="419"/>
      <c r="AA142" s="419"/>
      <c r="AB142" s="419"/>
      <c r="AC142" s="419"/>
      <c r="AD142" s="419"/>
      <c r="AE142" s="419"/>
      <c r="AF142" s="419"/>
      <c r="AG142"/>
      <c r="AH142"/>
      <c r="AI142"/>
      <c r="AJ142"/>
      <c r="AK142"/>
      <c r="AL142"/>
      <c r="AM142"/>
    </row>
    <row r="143" spans="1:39" ht="13.5" customHeight="1" x14ac:dyDescent="0.2">
      <c r="A143" s="282"/>
      <c r="B143" s="284"/>
      <c r="C143" s="285"/>
      <c r="D143" s="69"/>
      <c r="E143" s="484"/>
      <c r="F143" s="58">
        <f t="shared" si="82"/>
        <v>0</v>
      </c>
      <c r="G143" s="223">
        <f t="shared" si="83"/>
        <v>0</v>
      </c>
      <c r="H143" s="58"/>
      <c r="I143" s="485"/>
      <c r="J143" s="506">
        <f t="shared" si="84"/>
        <v>0</v>
      </c>
      <c r="K143" s="505"/>
      <c r="L143" s="506">
        <f t="shared" si="85"/>
        <v>0</v>
      </c>
      <c r="M143" s="505"/>
      <c r="N143" s="506">
        <f t="shared" si="86"/>
        <v>0</v>
      </c>
      <c r="O143" s="58">
        <v>0</v>
      </c>
      <c r="P143" s="215">
        <v>0</v>
      </c>
      <c r="Q143" s="58">
        <v>0</v>
      </c>
      <c r="R143" s="490">
        <f t="shared" si="88"/>
        <v>0</v>
      </c>
      <c r="S143" s="57">
        <f t="shared" si="87"/>
        <v>0</v>
      </c>
      <c r="T143" s="502"/>
      <c r="U143" s="409"/>
      <c r="V143" s="539"/>
      <c r="W143" s="409"/>
      <c r="X143" s="11"/>
      <c r="AG143"/>
      <c r="AH143"/>
      <c r="AI143"/>
      <c r="AJ143"/>
      <c r="AK143"/>
      <c r="AL143"/>
      <c r="AM143"/>
    </row>
    <row r="144" spans="1:39" x14ac:dyDescent="0.2">
      <c r="A144" s="667"/>
      <c r="B144" s="284"/>
      <c r="C144" s="285"/>
      <c r="D144" s="490"/>
      <c r="E144" s="484"/>
      <c r="F144" s="58">
        <f t="shared" si="82"/>
        <v>0</v>
      </c>
      <c r="G144" s="223">
        <f t="shared" si="83"/>
        <v>0</v>
      </c>
      <c r="H144" s="58"/>
      <c r="I144" s="485"/>
      <c r="J144" s="506">
        <f t="shared" si="84"/>
        <v>0</v>
      </c>
      <c r="K144" s="505"/>
      <c r="L144" s="506">
        <f t="shared" si="85"/>
        <v>0</v>
      </c>
      <c r="M144" s="505"/>
      <c r="N144" s="506">
        <f t="shared" si="86"/>
        <v>0</v>
      </c>
      <c r="O144" s="58">
        <v>0</v>
      </c>
      <c r="P144" s="215">
        <v>0</v>
      </c>
      <c r="Q144" s="58">
        <v>0</v>
      </c>
      <c r="R144" s="490">
        <f>G144+J144+L144+N144+O144+Q144+P144</f>
        <v>0</v>
      </c>
      <c r="S144" s="518">
        <f t="shared" si="87"/>
        <v>0</v>
      </c>
      <c r="T144" s="502"/>
      <c r="U144" s="154"/>
      <c r="V144" s="490"/>
      <c r="W144" s="410"/>
      <c r="X144" s="419"/>
      <c r="Y144" s="419"/>
      <c r="Z144" s="419"/>
      <c r="AA144" s="419"/>
      <c r="AB144" s="419"/>
      <c r="AC144" s="419"/>
      <c r="AD144" s="419"/>
      <c r="AE144" s="419"/>
      <c r="AF144" s="419"/>
      <c r="AG144"/>
      <c r="AH144"/>
      <c r="AI144"/>
      <c r="AJ144"/>
      <c r="AK144"/>
      <c r="AL144"/>
      <c r="AM144"/>
    </row>
    <row r="145" spans="1:39" x14ac:dyDescent="0.2">
      <c r="A145" s="667"/>
      <c r="B145" s="284"/>
      <c r="C145" s="285"/>
      <c r="D145" s="490"/>
      <c r="E145" s="484"/>
      <c r="F145" s="58">
        <f t="shared" si="82"/>
        <v>0</v>
      </c>
      <c r="G145" s="223">
        <f t="shared" si="83"/>
        <v>0</v>
      </c>
      <c r="H145" s="58"/>
      <c r="I145" s="485"/>
      <c r="J145" s="506">
        <f t="shared" si="84"/>
        <v>0</v>
      </c>
      <c r="K145" s="505"/>
      <c r="L145" s="506">
        <f>K145*K$126</f>
        <v>0</v>
      </c>
      <c r="M145" s="505"/>
      <c r="N145" s="506">
        <f t="shared" si="86"/>
        <v>0</v>
      </c>
      <c r="O145" s="58">
        <v>0</v>
      </c>
      <c r="P145" s="215">
        <v>0</v>
      </c>
      <c r="Q145" s="58">
        <v>0</v>
      </c>
      <c r="R145" s="490">
        <f>G145+J145+L145+N145+O145+Q145+P145</f>
        <v>0</v>
      </c>
      <c r="S145" s="518">
        <f t="shared" si="87"/>
        <v>0</v>
      </c>
      <c r="T145" s="502"/>
      <c r="U145" s="154"/>
      <c r="V145" s="490"/>
      <c r="W145" s="410"/>
      <c r="X145" s="419"/>
      <c r="Y145" s="419"/>
      <c r="Z145" s="419"/>
      <c r="AA145" s="419"/>
      <c r="AB145" s="419"/>
      <c r="AC145" s="419"/>
      <c r="AD145" s="419"/>
      <c r="AE145" s="419"/>
      <c r="AF145" s="419"/>
      <c r="AG145"/>
      <c r="AH145"/>
      <c r="AI145"/>
      <c r="AJ145"/>
      <c r="AK145"/>
      <c r="AL145"/>
      <c r="AM145"/>
    </row>
    <row r="146" spans="1:39" x14ac:dyDescent="0.2">
      <c r="A146" s="282"/>
      <c r="B146" s="284"/>
      <c r="C146" s="285"/>
      <c r="D146" s="69"/>
      <c r="E146" s="484"/>
      <c r="F146" s="58">
        <f t="shared" si="82"/>
        <v>0</v>
      </c>
      <c r="G146" s="223">
        <f t="shared" si="83"/>
        <v>0</v>
      </c>
      <c r="H146" s="58"/>
      <c r="I146" s="485"/>
      <c r="J146" s="506">
        <f t="shared" si="84"/>
        <v>0</v>
      </c>
      <c r="K146" s="505"/>
      <c r="L146" s="506">
        <f>K146*K$126</f>
        <v>0</v>
      </c>
      <c r="M146" s="505"/>
      <c r="N146" s="506">
        <f t="shared" si="86"/>
        <v>0</v>
      </c>
      <c r="O146" s="58">
        <v>0</v>
      </c>
      <c r="P146" s="215">
        <v>0</v>
      </c>
      <c r="Q146" s="58">
        <v>0</v>
      </c>
      <c r="R146" s="490">
        <f>G146+J146+L146+N146+O146+Q146+P146</f>
        <v>0</v>
      </c>
      <c r="S146" s="518">
        <f t="shared" si="87"/>
        <v>0</v>
      </c>
      <c r="T146" s="502"/>
      <c r="U146" s="154"/>
      <c r="V146" s="490"/>
      <c r="W146" s="410"/>
      <c r="X146" s="419"/>
      <c r="Y146" s="419"/>
      <c r="Z146" s="419"/>
      <c r="AA146" s="419"/>
      <c r="AB146" s="419"/>
      <c r="AC146" s="419"/>
      <c r="AD146" s="419"/>
      <c r="AE146" s="419"/>
      <c r="AF146" s="419"/>
      <c r="AG146"/>
      <c r="AH146"/>
      <c r="AI146"/>
      <c r="AJ146"/>
      <c r="AK146"/>
      <c r="AL146"/>
      <c r="AM146"/>
    </row>
    <row r="147" spans="1:39" x14ac:dyDescent="0.2">
      <c r="A147" s="282"/>
      <c r="B147" s="284"/>
      <c r="C147" s="285"/>
      <c r="D147" s="69"/>
      <c r="E147" s="484"/>
      <c r="F147" s="58">
        <f t="shared" si="82"/>
        <v>0</v>
      </c>
      <c r="G147" s="223">
        <f t="shared" si="83"/>
        <v>0</v>
      </c>
      <c r="H147" s="58"/>
      <c r="I147" s="485"/>
      <c r="J147" s="506">
        <f t="shared" si="84"/>
        <v>0</v>
      </c>
      <c r="K147" s="505"/>
      <c r="L147" s="506">
        <f t="shared" si="85"/>
        <v>0</v>
      </c>
      <c r="M147" s="505"/>
      <c r="N147" s="506">
        <f t="shared" si="86"/>
        <v>0</v>
      </c>
      <c r="O147" s="58">
        <v>0</v>
      </c>
      <c r="P147" s="215">
        <v>0</v>
      </c>
      <c r="Q147" s="58">
        <v>0</v>
      </c>
      <c r="R147" s="490">
        <f>G147+J147+L147+N147+O147+Q147+P147</f>
        <v>0</v>
      </c>
      <c r="S147" s="57">
        <f t="shared" si="87"/>
        <v>0</v>
      </c>
      <c r="T147" s="502"/>
      <c r="U147" s="154"/>
      <c r="V147" s="490"/>
      <c r="W147" s="410"/>
      <c r="X147" s="11"/>
      <c r="AG147"/>
      <c r="AH147"/>
      <c r="AI147"/>
      <c r="AJ147"/>
      <c r="AK147"/>
      <c r="AL147"/>
      <c r="AM147"/>
    </row>
    <row r="148" spans="1:39" x14ac:dyDescent="0.2">
      <c r="A148" s="282"/>
      <c r="B148" s="284"/>
      <c r="C148" s="285"/>
      <c r="D148" s="69"/>
      <c r="E148" s="484"/>
      <c r="F148" s="58">
        <f t="shared" ref="F148" si="95">D148/8</f>
        <v>0</v>
      </c>
      <c r="G148" s="223">
        <f t="shared" ref="G148" si="96">E148*F148</f>
        <v>0</v>
      </c>
      <c r="H148" s="58"/>
      <c r="I148" s="485"/>
      <c r="J148" s="506">
        <f t="shared" ref="J148" si="97">I148*H148</f>
        <v>0</v>
      </c>
      <c r="K148" s="505"/>
      <c r="L148" s="506">
        <f>K148*K$126</f>
        <v>0</v>
      </c>
      <c r="M148" s="505"/>
      <c r="N148" s="506">
        <f t="shared" ref="N148" si="98">M148*(H148*1.5)</f>
        <v>0</v>
      </c>
      <c r="O148" s="58">
        <v>0</v>
      </c>
      <c r="P148" s="215">
        <v>0</v>
      </c>
      <c r="Q148" s="58">
        <v>0</v>
      </c>
      <c r="R148" s="490">
        <f>G148+J148+L148+N148+O148+Q148+P148</f>
        <v>0</v>
      </c>
      <c r="S148" s="518">
        <f t="shared" ref="S148" si="99">-R148*S$126</f>
        <v>0</v>
      </c>
      <c r="T148" s="502"/>
      <c r="U148" s="154"/>
      <c r="V148" s="532"/>
      <c r="W148" s="410"/>
      <c r="X148" s="419"/>
      <c r="Y148" s="419"/>
      <c r="Z148" s="419"/>
      <c r="AA148" s="419"/>
      <c r="AB148" s="419"/>
      <c r="AC148" s="419"/>
      <c r="AD148" s="419"/>
      <c r="AE148" s="419"/>
      <c r="AF148" s="419"/>
      <c r="AG148"/>
      <c r="AH148"/>
      <c r="AI148"/>
      <c r="AJ148"/>
      <c r="AK148"/>
      <c r="AL148"/>
      <c r="AM148"/>
    </row>
    <row r="149" spans="1:39" x14ac:dyDescent="0.2">
      <c r="A149" s="282"/>
      <c r="B149" s="284"/>
      <c r="C149" s="285"/>
      <c r="D149" s="69"/>
      <c r="E149" s="484"/>
      <c r="F149" s="58">
        <f t="shared" ref="F149:F167" si="100">D149/8</f>
        <v>0</v>
      </c>
      <c r="G149" s="223">
        <f t="shared" si="83"/>
        <v>0</v>
      </c>
      <c r="H149" s="58"/>
      <c r="I149" s="485"/>
      <c r="J149" s="506">
        <f t="shared" si="84"/>
        <v>0</v>
      </c>
      <c r="K149" s="505"/>
      <c r="L149" s="506">
        <f t="shared" si="85"/>
        <v>0</v>
      </c>
      <c r="M149" s="505"/>
      <c r="N149" s="506">
        <f t="shared" si="86"/>
        <v>0</v>
      </c>
      <c r="O149" s="58">
        <v>0</v>
      </c>
      <c r="P149" s="215">
        <v>0</v>
      </c>
      <c r="Q149" s="58">
        <v>0</v>
      </c>
      <c r="R149" s="490">
        <f t="shared" si="88"/>
        <v>0</v>
      </c>
      <c r="S149" s="57">
        <f t="shared" si="87"/>
        <v>0</v>
      </c>
      <c r="T149" s="502"/>
      <c r="U149" s="366"/>
      <c r="V149" s="532"/>
      <c r="W149" s="410"/>
      <c r="X149" s="11"/>
      <c r="AG149"/>
      <c r="AH149"/>
      <c r="AI149"/>
      <c r="AJ149"/>
      <c r="AK149"/>
      <c r="AL149"/>
      <c r="AM149"/>
    </row>
    <row r="150" spans="1:39" x14ac:dyDescent="0.2">
      <c r="A150" s="282"/>
      <c r="B150" s="284"/>
      <c r="C150" s="285"/>
      <c r="D150" s="69"/>
      <c r="E150" s="484"/>
      <c r="F150" s="58">
        <f t="shared" si="100"/>
        <v>0</v>
      </c>
      <c r="G150" s="223">
        <f t="shared" si="83"/>
        <v>0</v>
      </c>
      <c r="H150" s="58"/>
      <c r="I150" s="485"/>
      <c r="J150" s="506">
        <f t="shared" si="84"/>
        <v>0</v>
      </c>
      <c r="K150" s="505"/>
      <c r="L150" s="506">
        <f t="shared" si="85"/>
        <v>0</v>
      </c>
      <c r="M150" s="505"/>
      <c r="N150" s="506">
        <f t="shared" si="86"/>
        <v>0</v>
      </c>
      <c r="O150" s="58">
        <v>0</v>
      </c>
      <c r="P150" s="215">
        <v>0</v>
      </c>
      <c r="Q150" s="58">
        <v>0</v>
      </c>
      <c r="R150" s="490">
        <f t="shared" si="88"/>
        <v>0</v>
      </c>
      <c r="S150" s="57">
        <f t="shared" si="87"/>
        <v>0</v>
      </c>
      <c r="T150" s="502"/>
      <c r="U150" s="366"/>
      <c r="V150" s="532"/>
      <c r="W150" s="410"/>
      <c r="X150" s="11"/>
      <c r="AG150"/>
      <c r="AH150"/>
      <c r="AI150"/>
      <c r="AJ150"/>
      <c r="AK150"/>
      <c r="AL150"/>
      <c r="AM150"/>
    </row>
    <row r="151" spans="1:39" x14ac:dyDescent="0.2">
      <c r="A151" s="282"/>
      <c r="B151" s="284"/>
      <c r="C151" s="285"/>
      <c r="D151" s="69"/>
      <c r="E151" s="484"/>
      <c r="F151" s="58">
        <f>D151/8</f>
        <v>0</v>
      </c>
      <c r="G151" s="223">
        <f>E151*F151</f>
        <v>0</v>
      </c>
      <c r="H151" s="58"/>
      <c r="I151" s="485"/>
      <c r="J151" s="506">
        <f>I151*H151</f>
        <v>0</v>
      </c>
      <c r="K151" s="505"/>
      <c r="L151" s="506">
        <f>K151*K$126</f>
        <v>0</v>
      </c>
      <c r="M151" s="505"/>
      <c r="N151" s="506">
        <f>M151*(H151*1.5)</f>
        <v>0</v>
      </c>
      <c r="O151" s="58">
        <v>0</v>
      </c>
      <c r="P151" s="215">
        <v>0</v>
      </c>
      <c r="Q151" s="58">
        <v>0</v>
      </c>
      <c r="R151" s="490">
        <f>G151+J151+L151+N151+O151+Q151+P151</f>
        <v>0</v>
      </c>
      <c r="S151" s="518">
        <f>-R151*S$126</f>
        <v>0</v>
      </c>
      <c r="T151" s="502"/>
      <c r="U151" s="366"/>
      <c r="V151" s="532"/>
      <c r="W151" s="410"/>
      <c r="X151" s="419"/>
      <c r="Y151" s="419"/>
      <c r="Z151" s="419"/>
      <c r="AA151" s="419"/>
      <c r="AB151" s="419"/>
      <c r="AC151" s="419"/>
      <c r="AD151" s="419"/>
      <c r="AE151" s="419"/>
      <c r="AF151" s="419"/>
      <c r="AG151"/>
      <c r="AH151"/>
      <c r="AI151"/>
      <c r="AJ151"/>
      <c r="AK151"/>
      <c r="AL151"/>
      <c r="AM151"/>
    </row>
    <row r="152" spans="1:39" x14ac:dyDescent="0.2">
      <c r="A152" s="667"/>
      <c r="B152" s="284"/>
      <c r="C152" s="285"/>
      <c r="D152" s="490"/>
      <c r="E152" s="484"/>
      <c r="F152" s="58">
        <f t="shared" si="100"/>
        <v>0</v>
      </c>
      <c r="G152" s="223">
        <f t="shared" si="83"/>
        <v>0</v>
      </c>
      <c r="H152" s="58"/>
      <c r="I152" s="485"/>
      <c r="J152" s="506">
        <f t="shared" si="84"/>
        <v>0</v>
      </c>
      <c r="K152" s="505"/>
      <c r="L152" s="506">
        <f t="shared" si="85"/>
        <v>0</v>
      </c>
      <c r="M152" s="505"/>
      <c r="N152" s="506">
        <f t="shared" si="86"/>
        <v>0</v>
      </c>
      <c r="O152" s="58">
        <v>0</v>
      </c>
      <c r="P152" s="215">
        <v>0</v>
      </c>
      <c r="Q152" s="58">
        <v>0</v>
      </c>
      <c r="R152" s="490">
        <f t="shared" si="88"/>
        <v>0</v>
      </c>
      <c r="S152" s="57">
        <f t="shared" ref="S152:S167" si="101">-R152*S$126</f>
        <v>0</v>
      </c>
      <c r="T152" s="502"/>
      <c r="U152" s="366"/>
      <c r="V152" s="410"/>
      <c r="W152" s="410"/>
      <c r="X152" s="11"/>
      <c r="AG152"/>
      <c r="AH152"/>
      <c r="AI152"/>
      <c r="AJ152"/>
      <c r="AK152"/>
      <c r="AL152"/>
      <c r="AM152"/>
    </row>
    <row r="153" spans="1:39" x14ac:dyDescent="0.2">
      <c r="A153" s="667"/>
      <c r="B153" s="284"/>
      <c r="C153" s="285"/>
      <c r="D153" s="490"/>
      <c r="E153" s="484"/>
      <c r="F153" s="58">
        <f t="shared" si="100"/>
        <v>0</v>
      </c>
      <c r="G153" s="223">
        <f t="shared" si="83"/>
        <v>0</v>
      </c>
      <c r="H153" s="58"/>
      <c r="I153" s="485"/>
      <c r="J153" s="506">
        <f t="shared" si="84"/>
        <v>0</v>
      </c>
      <c r="K153" s="505"/>
      <c r="L153" s="506">
        <f t="shared" si="85"/>
        <v>0</v>
      </c>
      <c r="M153" s="505"/>
      <c r="N153" s="506">
        <f t="shared" si="86"/>
        <v>0</v>
      </c>
      <c r="O153" s="58">
        <v>0</v>
      </c>
      <c r="P153" s="215">
        <v>0</v>
      </c>
      <c r="Q153" s="58">
        <v>0</v>
      </c>
      <c r="R153" s="490">
        <f t="shared" si="88"/>
        <v>0</v>
      </c>
      <c r="S153" s="57">
        <f t="shared" si="101"/>
        <v>0</v>
      </c>
      <c r="T153" s="502"/>
      <c r="U153" s="366"/>
      <c r="V153" s="410"/>
      <c r="W153" s="410"/>
      <c r="X153" s="11"/>
      <c r="AG153"/>
      <c r="AH153"/>
      <c r="AI153"/>
      <c r="AJ153"/>
      <c r="AK153"/>
      <c r="AL153"/>
      <c r="AM153"/>
    </row>
    <row r="154" spans="1:39" x14ac:dyDescent="0.2">
      <c r="A154" s="282"/>
      <c r="B154" s="284"/>
      <c r="C154" s="285"/>
      <c r="D154" s="69"/>
      <c r="E154" s="484"/>
      <c r="F154" s="58">
        <f t="shared" si="100"/>
        <v>0</v>
      </c>
      <c r="G154" s="223">
        <f t="shared" si="83"/>
        <v>0</v>
      </c>
      <c r="H154" s="58"/>
      <c r="I154" s="485"/>
      <c r="J154" s="506">
        <f t="shared" si="84"/>
        <v>0</v>
      </c>
      <c r="K154" s="505"/>
      <c r="L154" s="506">
        <f t="shared" si="85"/>
        <v>0</v>
      </c>
      <c r="M154" s="505"/>
      <c r="N154" s="506">
        <f t="shared" si="86"/>
        <v>0</v>
      </c>
      <c r="O154" s="58">
        <v>0</v>
      </c>
      <c r="P154" s="215">
        <v>0</v>
      </c>
      <c r="Q154" s="58">
        <v>0</v>
      </c>
      <c r="R154" s="490">
        <f t="shared" si="88"/>
        <v>0</v>
      </c>
      <c r="S154" s="57">
        <f t="shared" si="101"/>
        <v>0</v>
      </c>
      <c r="T154" s="502"/>
      <c r="U154" s="366"/>
      <c r="V154" s="410"/>
      <c r="W154" s="410"/>
      <c r="X154" s="419"/>
      <c r="Y154" s="419"/>
      <c r="Z154" s="419"/>
      <c r="AA154" s="419"/>
      <c r="AB154" s="419"/>
      <c r="AC154" s="419"/>
      <c r="AD154" s="419"/>
      <c r="AE154" s="419"/>
      <c r="AF154" s="419"/>
      <c r="AG154"/>
      <c r="AH154"/>
      <c r="AI154"/>
      <c r="AJ154"/>
      <c r="AK154"/>
      <c r="AL154"/>
      <c r="AM154"/>
    </row>
    <row r="155" spans="1:39" ht="13.5" customHeight="1" x14ac:dyDescent="0.2">
      <c r="A155" s="282"/>
      <c r="B155" s="284"/>
      <c r="C155" s="285"/>
      <c r="D155" s="69"/>
      <c r="E155" s="484"/>
      <c r="F155" s="58">
        <f>D155/8</f>
        <v>0</v>
      </c>
      <c r="G155" s="223">
        <f t="shared" si="83"/>
        <v>0</v>
      </c>
      <c r="H155" s="58"/>
      <c r="I155" s="485"/>
      <c r="J155" s="506">
        <f t="shared" si="84"/>
        <v>0</v>
      </c>
      <c r="K155" s="505"/>
      <c r="L155" s="506">
        <f t="shared" si="85"/>
        <v>0</v>
      </c>
      <c r="M155" s="505"/>
      <c r="N155" s="506">
        <f t="shared" si="86"/>
        <v>0</v>
      </c>
      <c r="O155" s="58">
        <v>0</v>
      </c>
      <c r="P155" s="215">
        <v>0</v>
      </c>
      <c r="Q155" s="58">
        <v>0</v>
      </c>
      <c r="R155" s="490">
        <f>G155+J155+L155+N155+O155+Q155+P155</f>
        <v>0</v>
      </c>
      <c r="S155" s="518">
        <f t="shared" si="101"/>
        <v>0</v>
      </c>
      <c r="T155" s="502"/>
      <c r="U155" s="366"/>
      <c r="V155" s="532"/>
      <c r="W155" s="410"/>
      <c r="X155" s="11"/>
      <c r="AG155"/>
      <c r="AH155"/>
      <c r="AI155"/>
      <c r="AJ155"/>
      <c r="AK155"/>
      <c r="AL155"/>
      <c r="AM155"/>
    </row>
    <row r="156" spans="1:39" x14ac:dyDescent="0.2">
      <c r="A156" s="282"/>
      <c r="B156" s="284"/>
      <c r="C156" s="285"/>
      <c r="D156" s="69"/>
      <c r="E156" s="484"/>
      <c r="F156" s="58">
        <f>D156/8</f>
        <v>0</v>
      </c>
      <c r="G156" s="223">
        <f>E156*F156</f>
        <v>0</v>
      </c>
      <c r="H156" s="58"/>
      <c r="I156" s="485"/>
      <c r="J156" s="506">
        <f>I156*H156</f>
        <v>0</v>
      </c>
      <c r="K156" s="505"/>
      <c r="L156" s="506">
        <f>K156*K$126</f>
        <v>0</v>
      </c>
      <c r="M156" s="505"/>
      <c r="N156" s="506">
        <f>M156*(H156*1.5)</f>
        <v>0</v>
      </c>
      <c r="O156" s="58">
        <v>0</v>
      </c>
      <c r="P156" s="215">
        <v>0</v>
      </c>
      <c r="Q156" s="58">
        <v>0</v>
      </c>
      <c r="R156" s="490">
        <f>G156+J156+L156+N156+O156+Q156+P156</f>
        <v>0</v>
      </c>
      <c r="S156" s="57">
        <f>-R156*S$126</f>
        <v>0</v>
      </c>
      <c r="T156" s="502"/>
      <c r="U156" s="366"/>
      <c r="V156" s="410"/>
      <c r="W156" s="410"/>
      <c r="X156" s="419"/>
      <c r="Y156" s="419"/>
      <c r="Z156" s="419"/>
      <c r="AA156" s="419"/>
      <c r="AB156" s="419"/>
      <c r="AC156" s="419"/>
      <c r="AD156" s="419"/>
      <c r="AE156" s="419"/>
      <c r="AF156" s="419"/>
      <c r="AG156"/>
      <c r="AH156"/>
      <c r="AI156"/>
      <c r="AJ156"/>
      <c r="AK156"/>
      <c r="AL156"/>
      <c r="AM156"/>
    </row>
    <row r="157" spans="1:39" x14ac:dyDescent="0.2">
      <c r="A157" s="282"/>
      <c r="B157" s="284"/>
      <c r="C157" s="285"/>
      <c r="D157" s="69"/>
      <c r="E157" s="484"/>
      <c r="F157" s="58">
        <f>D157/8</f>
        <v>0</v>
      </c>
      <c r="G157" s="223">
        <f t="shared" si="83"/>
        <v>0</v>
      </c>
      <c r="H157" s="58"/>
      <c r="I157" s="485"/>
      <c r="J157" s="506">
        <f t="shared" si="84"/>
        <v>0</v>
      </c>
      <c r="K157" s="505"/>
      <c r="L157" s="506">
        <f t="shared" si="85"/>
        <v>0</v>
      </c>
      <c r="M157" s="505"/>
      <c r="N157" s="506">
        <f t="shared" si="86"/>
        <v>0</v>
      </c>
      <c r="O157" s="58">
        <v>0</v>
      </c>
      <c r="P157" s="215">
        <v>0</v>
      </c>
      <c r="Q157" s="58">
        <v>0</v>
      </c>
      <c r="R157" s="490">
        <f>G157+J157+L157+N157+O157+Q157+P157</f>
        <v>0</v>
      </c>
      <c r="S157" s="518">
        <f t="shared" si="101"/>
        <v>0</v>
      </c>
      <c r="T157" s="502"/>
      <c r="U157" s="366"/>
      <c r="V157" s="532"/>
      <c r="W157" s="410"/>
      <c r="X157" s="419"/>
      <c r="Y157" s="419"/>
      <c r="Z157" s="419"/>
      <c r="AA157" s="419"/>
      <c r="AB157" s="419"/>
      <c r="AC157" s="419"/>
      <c r="AD157" s="419"/>
      <c r="AE157" s="419"/>
      <c r="AF157" s="419"/>
      <c r="AG157"/>
      <c r="AH157"/>
      <c r="AI157"/>
      <c r="AJ157"/>
      <c r="AK157"/>
      <c r="AL157"/>
      <c r="AM157"/>
    </row>
    <row r="158" spans="1:39" x14ac:dyDescent="0.2">
      <c r="A158" s="282"/>
      <c r="B158" s="284"/>
      <c r="C158" s="285"/>
      <c r="D158" s="69"/>
      <c r="E158" s="484"/>
      <c r="F158" s="58">
        <f t="shared" ref="F158:F159" si="102">D158/8</f>
        <v>0</v>
      </c>
      <c r="G158" s="223">
        <f t="shared" ref="G158:G159" si="103">E158*F158</f>
        <v>0</v>
      </c>
      <c r="H158" s="58"/>
      <c r="I158" s="485"/>
      <c r="J158" s="506">
        <f t="shared" ref="J158:J159" si="104">I158*H158</f>
        <v>0</v>
      </c>
      <c r="K158" s="505"/>
      <c r="L158" s="506">
        <f t="shared" ref="L158:L159" si="105">K158*K$126</f>
        <v>0</v>
      </c>
      <c r="M158" s="505"/>
      <c r="N158" s="506">
        <f t="shared" ref="N158:N159" si="106">M158*(H158*1.5)</f>
        <v>0</v>
      </c>
      <c r="O158" s="58">
        <v>0</v>
      </c>
      <c r="P158" s="215">
        <v>0</v>
      </c>
      <c r="Q158" s="58">
        <v>0</v>
      </c>
      <c r="R158" s="490">
        <f t="shared" ref="R158:R159" si="107">G158+J158+L158+N158+O158+Q158+P158</f>
        <v>0</v>
      </c>
      <c r="S158" s="518">
        <f t="shared" ref="S158:S159" si="108">-R158*S$126</f>
        <v>0</v>
      </c>
      <c r="T158" s="502"/>
      <c r="U158" s="366"/>
      <c r="V158" s="532"/>
      <c r="W158" s="410"/>
      <c r="X158" s="419"/>
      <c r="Y158" s="419"/>
      <c r="Z158" s="419"/>
      <c r="AA158" s="419"/>
      <c r="AB158" s="419"/>
      <c r="AC158" s="419"/>
      <c r="AD158" s="419"/>
      <c r="AE158" s="419"/>
      <c r="AF158" s="419"/>
      <c r="AG158"/>
      <c r="AH158"/>
      <c r="AI158"/>
      <c r="AJ158"/>
      <c r="AK158"/>
      <c r="AL158"/>
      <c r="AM158"/>
    </row>
    <row r="159" spans="1:39" x14ac:dyDescent="0.2">
      <c r="A159" s="667"/>
      <c r="B159" s="284"/>
      <c r="C159" s="285"/>
      <c r="D159" s="69"/>
      <c r="E159" s="484"/>
      <c r="F159" s="58">
        <f t="shared" si="102"/>
        <v>0</v>
      </c>
      <c r="G159" s="223">
        <f t="shared" si="103"/>
        <v>0</v>
      </c>
      <c r="H159" s="58"/>
      <c r="I159" s="485"/>
      <c r="J159" s="506">
        <f t="shared" si="104"/>
        <v>0</v>
      </c>
      <c r="K159" s="505"/>
      <c r="L159" s="506">
        <f t="shared" si="105"/>
        <v>0</v>
      </c>
      <c r="M159" s="505"/>
      <c r="N159" s="506">
        <f t="shared" si="106"/>
        <v>0</v>
      </c>
      <c r="O159" s="58">
        <v>0</v>
      </c>
      <c r="P159" s="215">
        <v>0</v>
      </c>
      <c r="Q159" s="58">
        <v>0</v>
      </c>
      <c r="R159" s="490">
        <f t="shared" si="107"/>
        <v>0</v>
      </c>
      <c r="S159" s="518">
        <f t="shared" si="108"/>
        <v>0</v>
      </c>
      <c r="T159" s="502"/>
      <c r="U159" s="366"/>
      <c r="V159" s="532"/>
      <c r="W159" s="410"/>
      <c r="X159" s="11"/>
      <c r="AG159"/>
      <c r="AH159"/>
      <c r="AI159"/>
      <c r="AJ159"/>
      <c r="AK159"/>
      <c r="AL159"/>
      <c r="AM159"/>
    </row>
    <row r="160" spans="1:39" x14ac:dyDescent="0.2">
      <c r="A160" s="282"/>
      <c r="B160" s="284"/>
      <c r="C160" s="285"/>
      <c r="D160" s="69"/>
      <c r="E160" s="484"/>
      <c r="F160" s="58">
        <f t="shared" si="100"/>
        <v>0</v>
      </c>
      <c r="G160" s="223">
        <f t="shared" si="83"/>
        <v>0</v>
      </c>
      <c r="H160" s="58"/>
      <c r="I160" s="485"/>
      <c r="J160" s="506">
        <f t="shared" si="84"/>
        <v>0</v>
      </c>
      <c r="K160" s="505"/>
      <c r="L160" s="506">
        <f t="shared" si="85"/>
        <v>0</v>
      </c>
      <c r="M160" s="505"/>
      <c r="N160" s="506">
        <f t="shared" si="86"/>
        <v>0</v>
      </c>
      <c r="O160" s="58">
        <v>0</v>
      </c>
      <c r="P160" s="215">
        <v>0</v>
      </c>
      <c r="Q160" s="58">
        <v>0</v>
      </c>
      <c r="R160" s="490">
        <f t="shared" si="88"/>
        <v>0</v>
      </c>
      <c r="S160" s="57">
        <f t="shared" si="101"/>
        <v>0</v>
      </c>
      <c r="T160" s="502"/>
      <c r="U160" s="366"/>
      <c r="V160" s="532"/>
      <c r="W160" s="410"/>
      <c r="X160" s="11"/>
      <c r="AG160"/>
      <c r="AH160"/>
      <c r="AI160"/>
      <c r="AJ160"/>
      <c r="AK160"/>
      <c r="AL160"/>
      <c r="AM160"/>
    </row>
    <row r="161" spans="1:39" x14ac:dyDescent="0.2">
      <c r="A161" s="282"/>
      <c r="B161" s="284"/>
      <c r="C161" s="285"/>
      <c r="D161" s="69"/>
      <c r="E161" s="484"/>
      <c r="F161" s="58">
        <f t="shared" si="100"/>
        <v>0</v>
      </c>
      <c r="G161" s="223">
        <f t="shared" si="83"/>
        <v>0</v>
      </c>
      <c r="H161" s="58"/>
      <c r="I161" s="485"/>
      <c r="J161" s="506">
        <f t="shared" si="84"/>
        <v>0</v>
      </c>
      <c r="K161" s="505"/>
      <c r="L161" s="506">
        <f t="shared" si="85"/>
        <v>0</v>
      </c>
      <c r="M161" s="505"/>
      <c r="N161" s="506">
        <f t="shared" si="86"/>
        <v>0</v>
      </c>
      <c r="O161" s="58">
        <v>0</v>
      </c>
      <c r="P161" s="215">
        <v>0</v>
      </c>
      <c r="Q161" s="58">
        <v>0</v>
      </c>
      <c r="R161" s="490">
        <f t="shared" si="88"/>
        <v>0</v>
      </c>
      <c r="S161" s="57">
        <f t="shared" si="101"/>
        <v>0</v>
      </c>
      <c r="T161" s="502"/>
      <c r="U161" s="366"/>
      <c r="V161" s="532"/>
      <c r="W161" s="410"/>
      <c r="X161" s="419"/>
      <c r="Y161" s="419"/>
      <c r="Z161" s="419"/>
      <c r="AA161" s="419"/>
      <c r="AB161" s="419"/>
      <c r="AC161" s="419"/>
      <c r="AD161" s="419"/>
      <c r="AE161" s="419"/>
      <c r="AF161" s="419"/>
      <c r="AG161"/>
      <c r="AH161"/>
      <c r="AI161"/>
      <c r="AJ161"/>
      <c r="AK161"/>
      <c r="AL161"/>
      <c r="AM161"/>
    </row>
    <row r="162" spans="1:39" x14ac:dyDescent="0.2">
      <c r="A162" s="282"/>
      <c r="B162" s="284"/>
      <c r="C162" s="285"/>
      <c r="D162" s="69"/>
      <c r="E162" s="484"/>
      <c r="F162" s="58">
        <f t="shared" si="100"/>
        <v>0</v>
      </c>
      <c r="G162" s="223">
        <f t="shared" si="83"/>
        <v>0</v>
      </c>
      <c r="H162" s="58"/>
      <c r="I162" s="485"/>
      <c r="J162" s="506">
        <f t="shared" si="84"/>
        <v>0</v>
      </c>
      <c r="K162" s="505"/>
      <c r="L162" s="506">
        <f t="shared" si="85"/>
        <v>0</v>
      </c>
      <c r="M162" s="505"/>
      <c r="N162" s="506">
        <f t="shared" si="86"/>
        <v>0</v>
      </c>
      <c r="O162" s="58">
        <v>0</v>
      </c>
      <c r="P162" s="215">
        <v>0</v>
      </c>
      <c r="Q162" s="58">
        <v>0</v>
      </c>
      <c r="R162" s="490">
        <f t="shared" si="88"/>
        <v>0</v>
      </c>
      <c r="S162" s="518">
        <f t="shared" si="101"/>
        <v>0</v>
      </c>
      <c r="T162" s="502"/>
      <c r="U162" s="366"/>
      <c r="V162" s="532"/>
      <c r="W162" s="410"/>
      <c r="X162" s="419"/>
      <c r="Y162" s="419"/>
      <c r="Z162" s="419"/>
      <c r="AA162" s="419"/>
      <c r="AB162" s="419"/>
      <c r="AC162" s="419"/>
      <c r="AD162" s="419"/>
      <c r="AE162" s="419"/>
      <c r="AF162" s="419"/>
      <c r="AG162"/>
      <c r="AH162"/>
      <c r="AI162"/>
      <c r="AJ162"/>
      <c r="AK162"/>
      <c r="AL162"/>
      <c r="AM162"/>
    </row>
    <row r="163" spans="1:39" x14ac:dyDescent="0.2">
      <c r="A163" s="667"/>
      <c r="B163" s="284"/>
      <c r="C163" s="285"/>
      <c r="D163" s="490"/>
      <c r="E163" s="484"/>
      <c r="F163" s="58">
        <f>D163/8</f>
        <v>0</v>
      </c>
      <c r="G163" s="223">
        <f t="shared" si="83"/>
        <v>0</v>
      </c>
      <c r="H163" s="58"/>
      <c r="I163" s="485"/>
      <c r="J163" s="506">
        <f t="shared" si="84"/>
        <v>0</v>
      </c>
      <c r="K163" s="505"/>
      <c r="L163" s="506">
        <f t="shared" si="85"/>
        <v>0</v>
      </c>
      <c r="M163" s="505"/>
      <c r="N163" s="506">
        <f t="shared" si="86"/>
        <v>0</v>
      </c>
      <c r="O163" s="58">
        <v>0</v>
      </c>
      <c r="P163" s="215">
        <v>0</v>
      </c>
      <c r="Q163" s="58">
        <v>0</v>
      </c>
      <c r="R163" s="490">
        <f>G163+J163+L163+N163+O163+Q163+P163</f>
        <v>0</v>
      </c>
      <c r="S163" s="518">
        <f>-R163*S$126</f>
        <v>0</v>
      </c>
      <c r="T163" s="502"/>
      <c r="U163" s="366"/>
      <c r="V163" s="532"/>
      <c r="W163" s="410"/>
      <c r="X163" s="419"/>
      <c r="Y163" s="419"/>
      <c r="Z163" s="419"/>
      <c r="AA163" s="419"/>
      <c r="AB163" s="419"/>
      <c r="AC163" s="419"/>
      <c r="AD163" s="419"/>
      <c r="AE163" s="419"/>
      <c r="AF163" s="419"/>
      <c r="AG163"/>
      <c r="AH163"/>
      <c r="AI163"/>
      <c r="AJ163"/>
      <c r="AK163"/>
      <c r="AL163"/>
      <c r="AM163"/>
    </row>
    <row r="164" spans="1:39" x14ac:dyDescent="0.2">
      <c r="A164" s="667"/>
      <c r="B164" s="284"/>
      <c r="C164" s="285"/>
      <c r="D164" s="490"/>
      <c r="E164" s="484"/>
      <c r="F164" s="58">
        <f t="shared" si="100"/>
        <v>0</v>
      </c>
      <c r="G164" s="223">
        <f t="shared" si="83"/>
        <v>0</v>
      </c>
      <c r="H164" s="58"/>
      <c r="I164" s="485"/>
      <c r="J164" s="506">
        <f t="shared" si="84"/>
        <v>0</v>
      </c>
      <c r="K164" s="505"/>
      <c r="L164" s="506">
        <f t="shared" si="85"/>
        <v>0</v>
      </c>
      <c r="M164" s="505"/>
      <c r="N164" s="506">
        <f t="shared" si="86"/>
        <v>0</v>
      </c>
      <c r="O164" s="58">
        <v>0</v>
      </c>
      <c r="P164" s="215">
        <v>0</v>
      </c>
      <c r="Q164" s="58">
        <v>0</v>
      </c>
      <c r="R164" s="490">
        <f t="shared" si="88"/>
        <v>0</v>
      </c>
      <c r="S164" s="518">
        <f t="shared" si="101"/>
        <v>0</v>
      </c>
      <c r="T164" s="502"/>
      <c r="U164" s="366"/>
      <c r="V164" s="532"/>
      <c r="W164" s="410"/>
      <c r="X164" s="419"/>
      <c r="Y164" s="419"/>
      <c r="Z164" s="419"/>
      <c r="AA164" s="419"/>
      <c r="AB164" s="419"/>
      <c r="AC164" s="419"/>
      <c r="AD164" s="419"/>
      <c r="AE164" s="419"/>
      <c r="AF164" s="419"/>
      <c r="AG164"/>
      <c r="AH164"/>
      <c r="AI164"/>
      <c r="AJ164"/>
      <c r="AK164"/>
      <c r="AL164"/>
      <c r="AM164"/>
    </row>
    <row r="165" spans="1:39" x14ac:dyDescent="0.2">
      <c r="A165" s="667"/>
      <c r="B165" s="284"/>
      <c r="C165" s="285"/>
      <c r="D165" s="69"/>
      <c r="E165" s="484"/>
      <c r="F165" s="58">
        <f>D165/8</f>
        <v>0</v>
      </c>
      <c r="G165" s="223">
        <f t="shared" ref="G165" si="109">E165*F165</f>
        <v>0</v>
      </c>
      <c r="H165" s="58"/>
      <c r="I165" s="485"/>
      <c r="J165" s="506">
        <f t="shared" ref="J165" si="110">I165*H165</f>
        <v>0</v>
      </c>
      <c r="K165" s="505"/>
      <c r="L165" s="506">
        <f>K165*K$126</f>
        <v>0</v>
      </c>
      <c r="M165" s="505"/>
      <c r="N165" s="506">
        <f t="shared" ref="N165" si="111">M165*(H165*1.5)</f>
        <v>0</v>
      </c>
      <c r="O165" s="58">
        <v>0</v>
      </c>
      <c r="P165" s="215">
        <v>0</v>
      </c>
      <c r="Q165" s="58">
        <v>0</v>
      </c>
      <c r="R165" s="490">
        <f>G165+J165+L165+N165+O165+Q165+P165</f>
        <v>0</v>
      </c>
      <c r="S165" s="518">
        <f>-R165*S$126</f>
        <v>0</v>
      </c>
      <c r="T165" s="502"/>
      <c r="U165" s="366"/>
      <c r="V165" s="532"/>
      <c r="W165" s="410"/>
      <c r="X165" s="419"/>
      <c r="Y165" s="419"/>
      <c r="Z165" s="419"/>
      <c r="AA165" s="419"/>
      <c r="AB165" s="419"/>
      <c r="AC165" s="419"/>
      <c r="AD165" s="419"/>
      <c r="AE165" s="419"/>
      <c r="AF165" s="419"/>
      <c r="AG165"/>
      <c r="AH165"/>
      <c r="AI165"/>
      <c r="AJ165"/>
      <c r="AK165"/>
      <c r="AL165"/>
      <c r="AM165"/>
    </row>
    <row r="166" spans="1:39" x14ac:dyDescent="0.2">
      <c r="A166" s="282"/>
      <c r="B166" s="284"/>
      <c r="C166" s="285"/>
      <c r="D166" s="69"/>
      <c r="E166" s="484"/>
      <c r="F166" s="58">
        <f>D166/8</f>
        <v>0</v>
      </c>
      <c r="G166" s="223">
        <f t="shared" si="83"/>
        <v>0</v>
      </c>
      <c r="H166" s="58"/>
      <c r="I166" s="485"/>
      <c r="J166" s="506">
        <f t="shared" si="84"/>
        <v>0</v>
      </c>
      <c r="K166" s="505"/>
      <c r="L166" s="506">
        <f>K166*K$126</f>
        <v>0</v>
      </c>
      <c r="M166" s="505"/>
      <c r="N166" s="506">
        <f t="shared" si="86"/>
        <v>0</v>
      </c>
      <c r="O166" s="58">
        <v>0</v>
      </c>
      <c r="P166" s="215">
        <v>0</v>
      </c>
      <c r="Q166" s="58">
        <v>0</v>
      </c>
      <c r="R166" s="490">
        <f>G166+J166+L166+N166+O166+Q166+P166</f>
        <v>0</v>
      </c>
      <c r="S166" s="518">
        <f>-R166*S$126</f>
        <v>0</v>
      </c>
      <c r="T166" s="502"/>
      <c r="U166" s="366"/>
      <c r="V166" s="532"/>
      <c r="W166" s="410"/>
      <c r="X166" s="419"/>
      <c r="Y166" s="419"/>
      <c r="Z166" s="419"/>
      <c r="AA166" s="419"/>
      <c r="AB166" s="419"/>
      <c r="AC166" s="419"/>
      <c r="AD166" s="419"/>
      <c r="AE166" s="419"/>
      <c r="AF166" s="419"/>
      <c r="AG166"/>
      <c r="AH166"/>
      <c r="AI166"/>
      <c r="AJ166"/>
      <c r="AK166"/>
      <c r="AL166"/>
      <c r="AM166"/>
    </row>
    <row r="167" spans="1:39" x14ac:dyDescent="0.2">
      <c r="A167" s="282"/>
      <c r="B167" s="284"/>
      <c r="C167" s="285"/>
      <c r="D167" s="69"/>
      <c r="E167" s="484"/>
      <c r="F167" s="58">
        <f t="shared" si="100"/>
        <v>0</v>
      </c>
      <c r="G167" s="223">
        <f t="shared" si="83"/>
        <v>0</v>
      </c>
      <c r="H167" s="58"/>
      <c r="I167" s="485"/>
      <c r="J167" s="506">
        <f t="shared" si="84"/>
        <v>0</v>
      </c>
      <c r="K167" s="505"/>
      <c r="L167" s="506">
        <f t="shared" si="85"/>
        <v>0</v>
      </c>
      <c r="M167" s="505"/>
      <c r="N167" s="506">
        <f t="shared" si="86"/>
        <v>0</v>
      </c>
      <c r="O167" s="58">
        <v>0</v>
      </c>
      <c r="P167" s="215">
        <v>0</v>
      </c>
      <c r="Q167" s="58">
        <v>0</v>
      </c>
      <c r="R167" s="490">
        <f t="shared" si="88"/>
        <v>0</v>
      </c>
      <c r="S167" s="518">
        <f t="shared" si="101"/>
        <v>0</v>
      </c>
      <c r="T167" s="502"/>
      <c r="V167" s="410"/>
      <c r="W167" s="410"/>
      <c r="X167" s="11"/>
      <c r="AG167"/>
      <c r="AH167"/>
      <c r="AI167"/>
      <c r="AJ167"/>
      <c r="AK167"/>
      <c r="AL167"/>
      <c r="AM167"/>
    </row>
    <row r="168" spans="1:39" x14ac:dyDescent="0.2">
      <c r="A168" s="282"/>
      <c r="B168" s="284"/>
      <c r="C168" s="285"/>
      <c r="D168" s="490"/>
      <c r="E168" s="484"/>
      <c r="F168" s="58">
        <f t="shared" ref="F168:F189" si="112">D168/8</f>
        <v>0</v>
      </c>
      <c r="G168" s="223">
        <f t="shared" si="83"/>
        <v>0</v>
      </c>
      <c r="H168" s="58"/>
      <c r="I168" s="485"/>
      <c r="J168" s="506">
        <f t="shared" si="84"/>
        <v>0</v>
      </c>
      <c r="K168" s="505"/>
      <c r="L168" s="506">
        <f t="shared" ref="L168:L191" si="113">K168*K$126</f>
        <v>0</v>
      </c>
      <c r="M168" s="505"/>
      <c r="N168" s="506">
        <f t="shared" si="86"/>
        <v>0</v>
      </c>
      <c r="O168" s="58">
        <v>0</v>
      </c>
      <c r="P168" s="215">
        <v>0</v>
      </c>
      <c r="Q168" s="58">
        <v>0</v>
      </c>
      <c r="R168" s="490">
        <f t="shared" si="88"/>
        <v>0</v>
      </c>
      <c r="S168" s="57">
        <f t="shared" ref="S168:S177" si="114">-R168*S$126</f>
        <v>0</v>
      </c>
      <c r="T168" s="502"/>
      <c r="U168" s="366"/>
      <c r="V168" s="410"/>
      <c r="W168" s="410"/>
      <c r="X168" s="419"/>
      <c r="Y168" s="419"/>
      <c r="Z168" s="419"/>
      <c r="AA168" s="419"/>
      <c r="AB168" s="419"/>
      <c r="AC168" s="419"/>
      <c r="AD168" s="419"/>
      <c r="AE168" s="419"/>
      <c r="AF168" s="419"/>
      <c r="AG168"/>
      <c r="AH168"/>
      <c r="AI168"/>
      <c r="AJ168"/>
      <c r="AK168"/>
      <c r="AL168"/>
      <c r="AM168"/>
    </row>
    <row r="169" spans="1:39" x14ac:dyDescent="0.2">
      <c r="A169" s="282"/>
      <c r="B169" s="284"/>
      <c r="C169" s="285"/>
      <c r="D169" s="69"/>
      <c r="E169" s="484"/>
      <c r="F169" s="58">
        <f>D169/8</f>
        <v>0</v>
      </c>
      <c r="G169" s="223">
        <f>E169*F169</f>
        <v>0</v>
      </c>
      <c r="H169" s="58"/>
      <c r="I169" s="485"/>
      <c r="J169" s="506">
        <f>I169*H169</f>
        <v>0</v>
      </c>
      <c r="K169" s="505"/>
      <c r="L169" s="506">
        <f>K169*K$126</f>
        <v>0</v>
      </c>
      <c r="M169" s="505"/>
      <c r="N169" s="506">
        <f>M169*(H169*1.5)</f>
        <v>0</v>
      </c>
      <c r="O169" s="58">
        <v>0</v>
      </c>
      <c r="P169" s="215">
        <v>0</v>
      </c>
      <c r="Q169" s="58">
        <v>0</v>
      </c>
      <c r="R169" s="490">
        <f>G169+J169+L169+N169+O169+Q169+P169</f>
        <v>0</v>
      </c>
      <c r="S169" s="518">
        <f>-R169*S$126</f>
        <v>0</v>
      </c>
      <c r="T169" s="502"/>
      <c r="U169" s="366"/>
      <c r="V169" s="410"/>
      <c r="W169" s="410"/>
      <c r="X169" s="11"/>
      <c r="AG169"/>
      <c r="AH169"/>
      <c r="AI169"/>
      <c r="AJ169"/>
      <c r="AK169"/>
      <c r="AL169"/>
      <c r="AM169"/>
    </row>
    <row r="170" spans="1:39" x14ac:dyDescent="0.2">
      <c r="A170" s="282"/>
      <c r="B170" s="284"/>
      <c r="C170" s="285"/>
      <c r="D170" s="69"/>
      <c r="E170" s="484"/>
      <c r="F170" s="58">
        <f>D170/8</f>
        <v>0</v>
      </c>
      <c r="G170" s="223">
        <f t="shared" si="83"/>
        <v>0</v>
      </c>
      <c r="H170" s="58"/>
      <c r="I170" s="485"/>
      <c r="J170" s="506">
        <f t="shared" si="84"/>
        <v>0</v>
      </c>
      <c r="K170" s="505"/>
      <c r="L170" s="506">
        <f t="shared" si="113"/>
        <v>0</v>
      </c>
      <c r="M170" s="505"/>
      <c r="N170" s="506">
        <f t="shared" si="86"/>
        <v>0</v>
      </c>
      <c r="O170" s="58">
        <v>0</v>
      </c>
      <c r="P170" s="215">
        <v>0</v>
      </c>
      <c r="Q170" s="58">
        <v>0</v>
      </c>
      <c r="R170" s="490">
        <f>G170+J170+L170+N170+O170+Q170+P170</f>
        <v>0</v>
      </c>
      <c r="S170" s="518">
        <f>-R170*S$126</f>
        <v>0</v>
      </c>
      <c r="T170" s="502"/>
      <c r="U170" s="366"/>
      <c r="V170" s="410"/>
      <c r="W170" s="410"/>
      <c r="X170" s="419"/>
      <c r="Y170" s="419"/>
      <c r="Z170" s="419"/>
      <c r="AA170" s="419"/>
      <c r="AB170" s="419"/>
      <c r="AC170" s="419"/>
      <c r="AD170" s="419"/>
      <c r="AE170" s="419"/>
      <c r="AF170" s="419"/>
      <c r="AG170"/>
      <c r="AH170"/>
      <c r="AI170"/>
      <c r="AJ170"/>
      <c r="AK170"/>
      <c r="AL170"/>
      <c r="AM170"/>
    </row>
    <row r="171" spans="1:39" x14ac:dyDescent="0.2">
      <c r="A171" s="282"/>
      <c r="B171" s="284"/>
      <c r="C171" s="285"/>
      <c r="D171" s="69"/>
      <c r="E171" s="484"/>
      <c r="F171" s="58">
        <f t="shared" si="112"/>
        <v>0</v>
      </c>
      <c r="G171" s="223">
        <f t="shared" si="83"/>
        <v>0</v>
      </c>
      <c r="H171" s="58"/>
      <c r="I171" s="485"/>
      <c r="J171" s="506">
        <f t="shared" si="84"/>
        <v>0</v>
      </c>
      <c r="K171" s="505"/>
      <c r="L171" s="506">
        <f t="shared" si="113"/>
        <v>0</v>
      </c>
      <c r="M171" s="505"/>
      <c r="N171" s="506">
        <f t="shared" si="86"/>
        <v>0</v>
      </c>
      <c r="O171" s="58">
        <v>0</v>
      </c>
      <c r="P171" s="215">
        <v>0</v>
      </c>
      <c r="Q171" s="58">
        <v>0</v>
      </c>
      <c r="R171" s="490">
        <f t="shared" si="88"/>
        <v>0</v>
      </c>
      <c r="S171" s="57">
        <f t="shared" si="114"/>
        <v>0</v>
      </c>
      <c r="T171" s="502"/>
      <c r="U171" s="366"/>
      <c r="V171" s="410"/>
      <c r="W171" s="410"/>
      <c r="X171" s="419"/>
      <c r="Y171" s="419"/>
      <c r="Z171" s="419"/>
      <c r="AA171" s="419"/>
      <c r="AB171" s="419"/>
      <c r="AC171" s="419"/>
      <c r="AD171" s="419"/>
      <c r="AE171" s="419"/>
      <c r="AF171" s="419"/>
      <c r="AG171"/>
      <c r="AH171"/>
      <c r="AI171"/>
      <c r="AJ171"/>
      <c r="AK171"/>
      <c r="AL171"/>
      <c r="AM171"/>
    </row>
    <row r="172" spans="1:39" x14ac:dyDescent="0.2">
      <c r="A172" s="667"/>
      <c r="B172" s="284"/>
      <c r="C172" s="285"/>
      <c r="D172" s="69"/>
      <c r="E172" s="484"/>
      <c r="F172" s="58">
        <f>D172/8</f>
        <v>0</v>
      </c>
      <c r="G172" s="223">
        <f t="shared" ref="G172" si="115">E172*F172</f>
        <v>0</v>
      </c>
      <c r="H172" s="58"/>
      <c r="I172" s="485"/>
      <c r="J172" s="506">
        <f t="shared" ref="J172" si="116">I172*H172</f>
        <v>0</v>
      </c>
      <c r="K172" s="505"/>
      <c r="L172" s="506">
        <f t="shared" ref="L172" si="117">K172*K$126</f>
        <v>0</v>
      </c>
      <c r="M172" s="505"/>
      <c r="N172" s="506">
        <f t="shared" ref="N172" si="118">M172*(H172*1.5)</f>
        <v>0</v>
      </c>
      <c r="O172" s="58">
        <v>0</v>
      </c>
      <c r="P172" s="215">
        <v>0</v>
      </c>
      <c r="Q172" s="58">
        <v>0</v>
      </c>
      <c r="R172" s="490">
        <f t="shared" ref="R172" si="119">G172+J172+L172+N172+O172+Q172+P172</f>
        <v>0</v>
      </c>
      <c r="S172" s="518">
        <f t="shared" ref="S172" si="120">-R172*S$126</f>
        <v>0</v>
      </c>
      <c r="T172" s="502"/>
      <c r="U172" s="366"/>
      <c r="V172" s="410"/>
      <c r="W172" s="410"/>
      <c r="X172" s="419"/>
      <c r="Y172" s="419"/>
      <c r="Z172" s="419"/>
      <c r="AA172" s="419"/>
      <c r="AB172" s="419"/>
      <c r="AC172" s="419"/>
      <c r="AD172" s="419"/>
      <c r="AE172" s="419"/>
      <c r="AF172" s="419"/>
      <c r="AG172"/>
      <c r="AH172"/>
      <c r="AI172"/>
      <c r="AJ172"/>
      <c r="AK172"/>
      <c r="AL172"/>
      <c r="AM172"/>
    </row>
    <row r="173" spans="1:39" x14ac:dyDescent="0.2">
      <c r="A173" s="282"/>
      <c r="B173" s="284"/>
      <c r="C173" s="285"/>
      <c r="D173" s="69"/>
      <c r="E173" s="484"/>
      <c r="F173" s="58">
        <f t="shared" si="112"/>
        <v>0</v>
      </c>
      <c r="G173" s="223">
        <f t="shared" si="83"/>
        <v>0</v>
      </c>
      <c r="H173" s="58"/>
      <c r="I173" s="485"/>
      <c r="J173" s="506">
        <f t="shared" si="84"/>
        <v>0</v>
      </c>
      <c r="K173" s="505"/>
      <c r="L173" s="506">
        <f t="shared" si="113"/>
        <v>0</v>
      </c>
      <c r="M173" s="505"/>
      <c r="N173" s="506">
        <f t="shared" si="86"/>
        <v>0</v>
      </c>
      <c r="O173" s="58">
        <v>0</v>
      </c>
      <c r="P173" s="215">
        <v>0</v>
      </c>
      <c r="Q173" s="58">
        <v>0</v>
      </c>
      <c r="R173" s="490">
        <f t="shared" si="88"/>
        <v>0</v>
      </c>
      <c r="S173" s="518">
        <f t="shared" si="114"/>
        <v>0</v>
      </c>
      <c r="T173" s="502"/>
      <c r="U173" s="366"/>
      <c r="V173" s="367"/>
      <c r="W173" s="367"/>
      <c r="X173" s="419"/>
      <c r="Y173" s="419"/>
      <c r="Z173" s="419"/>
      <c r="AA173" s="419"/>
      <c r="AB173" s="419"/>
      <c r="AC173" s="419"/>
      <c r="AD173" s="419"/>
      <c r="AE173" s="419"/>
      <c r="AF173" s="419"/>
      <c r="AG173"/>
      <c r="AH173"/>
      <c r="AI173"/>
      <c r="AJ173"/>
      <c r="AK173"/>
      <c r="AL173"/>
      <c r="AM173"/>
    </row>
    <row r="174" spans="1:39" x14ac:dyDescent="0.2">
      <c r="A174" s="282"/>
      <c r="B174" s="284"/>
      <c r="C174" s="285"/>
      <c r="D174" s="69"/>
      <c r="E174" s="484"/>
      <c r="F174" s="58">
        <f>D174/8</f>
        <v>0</v>
      </c>
      <c r="G174" s="223">
        <f t="shared" si="83"/>
        <v>0</v>
      </c>
      <c r="H174" s="58"/>
      <c r="I174" s="485"/>
      <c r="J174" s="506">
        <f t="shared" si="84"/>
        <v>0</v>
      </c>
      <c r="K174" s="505"/>
      <c r="L174" s="506">
        <f>K174*K$126</f>
        <v>0</v>
      </c>
      <c r="M174" s="505"/>
      <c r="N174" s="506">
        <f t="shared" si="86"/>
        <v>0</v>
      </c>
      <c r="O174" s="58">
        <v>0</v>
      </c>
      <c r="P174" s="215">
        <v>0</v>
      </c>
      <c r="Q174" s="58">
        <v>0</v>
      </c>
      <c r="R174" s="490">
        <f>G174+J174+L174+N174+O174+Q174+P174</f>
        <v>0</v>
      </c>
      <c r="S174" s="518">
        <f>-R174*S$126</f>
        <v>0</v>
      </c>
      <c r="T174" s="502"/>
      <c r="U174" s="366"/>
      <c r="V174" s="367"/>
      <c r="W174" s="367"/>
      <c r="X174" s="419"/>
      <c r="Y174" s="419"/>
      <c r="Z174" s="419"/>
      <c r="AA174" s="419"/>
      <c r="AB174" s="419"/>
      <c r="AC174" s="419"/>
      <c r="AD174" s="419"/>
      <c r="AE174" s="419"/>
      <c r="AF174" s="419"/>
      <c r="AG174"/>
      <c r="AH174"/>
      <c r="AI174"/>
      <c r="AJ174"/>
      <c r="AK174"/>
      <c r="AL174"/>
      <c r="AM174"/>
    </row>
    <row r="175" spans="1:39" x14ac:dyDescent="0.2">
      <c r="A175" s="282"/>
      <c r="B175" s="284"/>
      <c r="C175" s="285"/>
      <c r="D175" s="69"/>
      <c r="E175" s="484"/>
      <c r="F175" s="58">
        <f>D175/8</f>
        <v>0</v>
      </c>
      <c r="G175" s="223">
        <f t="shared" ref="G175" si="121">E175*F175</f>
        <v>0</v>
      </c>
      <c r="H175" s="58"/>
      <c r="I175" s="485"/>
      <c r="J175" s="506">
        <f t="shared" ref="J175" si="122">I175*H175</f>
        <v>0</v>
      </c>
      <c r="K175" s="505"/>
      <c r="L175" s="506">
        <f>K175*K$126</f>
        <v>0</v>
      </c>
      <c r="M175" s="505"/>
      <c r="N175" s="506">
        <f t="shared" ref="N175" si="123">M175*(H175*1.5)</f>
        <v>0</v>
      </c>
      <c r="O175" s="58">
        <v>0</v>
      </c>
      <c r="P175" s="215">
        <v>0</v>
      </c>
      <c r="Q175" s="58">
        <v>0</v>
      </c>
      <c r="R175" s="490">
        <f>G175+J175+L175+N175+O175+Q175+P175</f>
        <v>0</v>
      </c>
      <c r="S175" s="518">
        <f>-R175*S$126</f>
        <v>0</v>
      </c>
      <c r="T175" s="502"/>
      <c r="U175" s="366"/>
      <c r="V175" s="367"/>
      <c r="W175" s="367"/>
      <c r="X175" s="419"/>
      <c r="Y175" s="419"/>
      <c r="Z175" s="419"/>
      <c r="AA175" s="419"/>
      <c r="AB175" s="419"/>
      <c r="AC175" s="419"/>
      <c r="AD175" s="419"/>
      <c r="AE175" s="419"/>
      <c r="AF175" s="419"/>
      <c r="AG175"/>
      <c r="AH175"/>
      <c r="AI175"/>
      <c r="AJ175"/>
      <c r="AK175"/>
      <c r="AL175"/>
      <c r="AM175"/>
    </row>
    <row r="176" spans="1:39" x14ac:dyDescent="0.2">
      <c r="A176" s="667"/>
      <c r="B176" s="284"/>
      <c r="C176" s="285"/>
      <c r="D176" s="69"/>
      <c r="E176" s="484"/>
      <c r="F176" s="58">
        <f t="shared" ref="F176" si="124">D176/8</f>
        <v>0</v>
      </c>
      <c r="G176" s="223">
        <f t="shared" ref="G176" si="125">E176*F176</f>
        <v>0</v>
      </c>
      <c r="H176" s="58"/>
      <c r="I176" s="485"/>
      <c r="J176" s="506">
        <f t="shared" ref="J176" si="126">I176*H176</f>
        <v>0</v>
      </c>
      <c r="K176" s="485"/>
      <c r="L176" s="506">
        <f t="shared" ref="L176" si="127">K176*K$126</f>
        <v>0</v>
      </c>
      <c r="M176" s="485"/>
      <c r="N176" s="506">
        <f t="shared" ref="N176" si="128">M176*(H176*1.5)</f>
        <v>0</v>
      </c>
      <c r="O176" s="58">
        <v>0</v>
      </c>
      <c r="P176" s="215">
        <v>0</v>
      </c>
      <c r="Q176" s="58">
        <v>0</v>
      </c>
      <c r="R176" s="490">
        <f>G176+J176+L176+N176+O176+Q176+P176</f>
        <v>0</v>
      </c>
      <c r="S176" s="518">
        <f t="shared" ref="S176" si="129">-R176*S$126</f>
        <v>0</v>
      </c>
      <c r="T176" s="502"/>
      <c r="U176" s="366"/>
      <c r="V176" s="410"/>
      <c r="W176" s="410"/>
      <c r="X176" s="11"/>
      <c r="AG176"/>
      <c r="AH176"/>
      <c r="AI176"/>
      <c r="AJ176"/>
      <c r="AK176"/>
      <c r="AL176"/>
      <c r="AM176"/>
    </row>
    <row r="177" spans="1:39" x14ac:dyDescent="0.2">
      <c r="A177" s="667"/>
      <c r="B177" s="284"/>
      <c r="C177" s="285"/>
      <c r="D177" s="69"/>
      <c r="E177" s="484"/>
      <c r="F177" s="58">
        <f>D177/8</f>
        <v>0</v>
      </c>
      <c r="G177" s="223">
        <f t="shared" si="83"/>
        <v>0</v>
      </c>
      <c r="H177" s="58"/>
      <c r="I177" s="485"/>
      <c r="J177" s="506">
        <f t="shared" si="84"/>
        <v>0</v>
      </c>
      <c r="K177" s="485"/>
      <c r="L177" s="506">
        <f t="shared" si="113"/>
        <v>0</v>
      </c>
      <c r="M177" s="485"/>
      <c r="N177" s="506">
        <f t="shared" si="86"/>
        <v>0</v>
      </c>
      <c r="O177" s="58">
        <v>0</v>
      </c>
      <c r="P177" s="215">
        <v>0</v>
      </c>
      <c r="Q177" s="58">
        <v>0</v>
      </c>
      <c r="R177" s="490">
        <f>G177+J177+L177+N177+O177+Q177+P177</f>
        <v>0</v>
      </c>
      <c r="S177" s="518">
        <f t="shared" si="114"/>
        <v>0</v>
      </c>
      <c r="T177" s="502"/>
      <c r="U177" s="366"/>
      <c r="V177" s="410"/>
      <c r="W177" s="410"/>
      <c r="X177" s="419"/>
      <c r="Y177" s="419"/>
      <c r="Z177" s="419"/>
      <c r="AA177" s="419"/>
      <c r="AB177" s="419"/>
      <c r="AC177" s="419"/>
      <c r="AD177" s="419"/>
      <c r="AE177" s="419"/>
      <c r="AF177" s="419"/>
      <c r="AG177"/>
      <c r="AH177"/>
      <c r="AI177"/>
      <c r="AJ177"/>
      <c r="AK177"/>
      <c r="AL177"/>
      <c r="AM177"/>
    </row>
    <row r="178" spans="1:39" x14ac:dyDescent="0.2">
      <c r="A178" s="282"/>
      <c r="B178" s="284"/>
      <c r="C178" s="285"/>
      <c r="D178" s="69"/>
      <c r="E178" s="484"/>
      <c r="F178" s="58">
        <f t="shared" si="112"/>
        <v>0</v>
      </c>
      <c r="G178" s="223">
        <f t="shared" si="83"/>
        <v>0</v>
      </c>
      <c r="H178" s="58"/>
      <c r="I178" s="485"/>
      <c r="J178" s="506">
        <f t="shared" si="84"/>
        <v>0</v>
      </c>
      <c r="K178" s="505"/>
      <c r="L178" s="506">
        <f t="shared" si="113"/>
        <v>0</v>
      </c>
      <c r="M178" s="505"/>
      <c r="N178" s="506">
        <f t="shared" si="86"/>
        <v>0</v>
      </c>
      <c r="O178" s="58">
        <v>0</v>
      </c>
      <c r="P178" s="215">
        <v>0</v>
      </c>
      <c r="Q178" s="58">
        <v>0</v>
      </c>
      <c r="R178" s="490">
        <f t="shared" ref="R178:R189" si="130">G178+J178+L178+N178+O178+Q178+P178</f>
        <v>0</v>
      </c>
      <c r="S178" s="57">
        <f>-R178*S$126</f>
        <v>0</v>
      </c>
      <c r="T178" s="502"/>
      <c r="U178" s="366"/>
      <c r="V178" s="410"/>
      <c r="W178" s="410"/>
      <c r="X178" s="419"/>
      <c r="Y178" s="419"/>
      <c r="Z178" s="419"/>
      <c r="AA178" s="419"/>
      <c r="AB178" s="419"/>
      <c r="AC178" s="419"/>
      <c r="AD178" s="419"/>
      <c r="AE178" s="419"/>
      <c r="AF178" s="419"/>
      <c r="AG178"/>
      <c r="AH178"/>
      <c r="AI178"/>
      <c r="AJ178"/>
      <c r="AK178"/>
      <c r="AL178"/>
      <c r="AM178"/>
    </row>
    <row r="179" spans="1:39" x14ac:dyDescent="0.2">
      <c r="A179" s="282"/>
      <c r="B179" s="284"/>
      <c r="C179" s="285"/>
      <c r="D179" s="490"/>
      <c r="E179" s="484"/>
      <c r="F179" s="58">
        <f t="shared" ref="F179:F184" si="131">D179/8</f>
        <v>0</v>
      </c>
      <c r="G179" s="223">
        <f t="shared" si="83"/>
        <v>0</v>
      </c>
      <c r="H179" s="58"/>
      <c r="I179" s="485"/>
      <c r="J179" s="506">
        <f t="shared" si="84"/>
        <v>0</v>
      </c>
      <c r="K179" s="505"/>
      <c r="L179" s="506">
        <f t="shared" si="113"/>
        <v>0</v>
      </c>
      <c r="M179" s="505"/>
      <c r="N179" s="506">
        <f t="shared" si="86"/>
        <v>0</v>
      </c>
      <c r="O179" s="58">
        <v>0</v>
      </c>
      <c r="P179" s="215">
        <v>0</v>
      </c>
      <c r="Q179" s="58">
        <v>0</v>
      </c>
      <c r="R179" s="490">
        <f t="shared" si="130"/>
        <v>0</v>
      </c>
      <c r="S179" s="518">
        <f>-R179*S$126</f>
        <v>0</v>
      </c>
      <c r="T179" s="502"/>
      <c r="U179" s="366"/>
      <c r="V179" s="410"/>
      <c r="W179" s="410"/>
      <c r="X179" s="419"/>
      <c r="Y179" s="419"/>
      <c r="Z179" s="419"/>
      <c r="AA179" s="419"/>
      <c r="AB179" s="419"/>
      <c r="AC179" s="419"/>
      <c r="AD179" s="419"/>
      <c r="AE179" s="419"/>
      <c r="AF179" s="419"/>
      <c r="AG179"/>
      <c r="AH179"/>
      <c r="AI179"/>
      <c r="AJ179"/>
      <c r="AK179"/>
      <c r="AL179"/>
      <c r="AM179"/>
    </row>
    <row r="180" spans="1:39" x14ac:dyDescent="0.2">
      <c r="A180" s="282"/>
      <c r="B180" s="284"/>
      <c r="C180" s="285"/>
      <c r="D180" s="69"/>
      <c r="E180" s="484"/>
      <c r="F180" s="58">
        <f t="shared" si="131"/>
        <v>0</v>
      </c>
      <c r="G180" s="223">
        <f t="shared" si="83"/>
        <v>0</v>
      </c>
      <c r="H180" s="58"/>
      <c r="I180" s="485"/>
      <c r="J180" s="506">
        <f t="shared" si="84"/>
        <v>0</v>
      </c>
      <c r="K180" s="505"/>
      <c r="L180" s="506">
        <f t="shared" si="113"/>
        <v>0</v>
      </c>
      <c r="M180" s="505"/>
      <c r="N180" s="506">
        <f t="shared" si="86"/>
        <v>0</v>
      </c>
      <c r="O180" s="58">
        <v>0</v>
      </c>
      <c r="P180" s="215">
        <v>0</v>
      </c>
      <c r="Q180" s="58">
        <v>0</v>
      </c>
      <c r="R180" s="490">
        <f>G180+J180+L180+N180+O180+Q180+P180</f>
        <v>0</v>
      </c>
      <c r="S180" s="518">
        <f>-R180*S$126</f>
        <v>0</v>
      </c>
      <c r="T180" s="502"/>
      <c r="U180" s="366"/>
      <c r="V180" s="410"/>
      <c r="W180" s="410"/>
      <c r="X180" s="419"/>
      <c r="Y180" s="419"/>
      <c r="Z180" s="419"/>
      <c r="AA180" s="419"/>
      <c r="AB180" s="419"/>
      <c r="AC180" s="419"/>
      <c r="AD180" s="419"/>
      <c r="AE180" s="419"/>
      <c r="AF180" s="419"/>
      <c r="AG180"/>
      <c r="AH180"/>
      <c r="AI180"/>
      <c r="AJ180"/>
      <c r="AK180"/>
      <c r="AL180"/>
      <c r="AM180"/>
    </row>
    <row r="181" spans="1:39" x14ac:dyDescent="0.2">
      <c r="A181" s="282"/>
      <c r="B181" s="284"/>
      <c r="C181" s="285"/>
      <c r="D181" s="69"/>
      <c r="E181" s="484"/>
      <c r="F181" s="58">
        <f t="shared" si="131"/>
        <v>0</v>
      </c>
      <c r="G181" s="223">
        <f t="shared" ref="G181" si="132">E181*F181</f>
        <v>0</v>
      </c>
      <c r="H181" s="58"/>
      <c r="I181" s="485"/>
      <c r="J181" s="506">
        <f t="shared" ref="J181" si="133">I181*H181</f>
        <v>0</v>
      </c>
      <c r="K181" s="505"/>
      <c r="L181" s="506">
        <f t="shared" ref="L181" si="134">K181*K$126</f>
        <v>0</v>
      </c>
      <c r="M181" s="505"/>
      <c r="N181" s="506">
        <f t="shared" ref="N181" si="135">M181*(H181*1.5)</f>
        <v>0</v>
      </c>
      <c r="O181" s="58">
        <v>0</v>
      </c>
      <c r="P181" s="215">
        <v>0</v>
      </c>
      <c r="Q181" s="58">
        <v>0</v>
      </c>
      <c r="R181" s="490">
        <f>G181+J181+L181+N181+O181+Q181+P181</f>
        <v>0</v>
      </c>
      <c r="S181" s="518">
        <f>-R181*S$126</f>
        <v>0</v>
      </c>
      <c r="T181" s="502"/>
      <c r="U181" s="366"/>
      <c r="V181" s="410"/>
      <c r="W181" s="410"/>
      <c r="X181" s="419"/>
      <c r="Y181" s="419"/>
      <c r="Z181" s="419"/>
      <c r="AA181" s="419"/>
      <c r="AB181" s="419"/>
      <c r="AC181" s="419"/>
      <c r="AD181" s="419"/>
      <c r="AE181" s="419"/>
      <c r="AF181" s="419"/>
      <c r="AG181"/>
      <c r="AH181"/>
      <c r="AI181"/>
      <c r="AJ181"/>
      <c r="AK181"/>
      <c r="AL181"/>
      <c r="AM181"/>
    </row>
    <row r="182" spans="1:39" x14ac:dyDescent="0.2">
      <c r="A182" s="282"/>
      <c r="B182" s="284"/>
      <c r="C182" s="285"/>
      <c r="D182" s="69"/>
      <c r="E182" s="484"/>
      <c r="F182" s="58">
        <f t="shared" si="131"/>
        <v>0</v>
      </c>
      <c r="G182" s="223">
        <f t="shared" ref="G182" si="136">E182*F182</f>
        <v>0</v>
      </c>
      <c r="H182" s="58"/>
      <c r="I182" s="485"/>
      <c r="J182" s="506">
        <f t="shared" ref="J182" si="137">I182*H182</f>
        <v>0</v>
      </c>
      <c r="K182" s="505"/>
      <c r="L182" s="506">
        <f t="shared" ref="L182" si="138">K182*K$126</f>
        <v>0</v>
      </c>
      <c r="M182" s="505"/>
      <c r="N182" s="506">
        <f t="shared" ref="N182" si="139">M182*(H182*1.5)</f>
        <v>0</v>
      </c>
      <c r="O182" s="58">
        <v>0</v>
      </c>
      <c r="P182" s="215">
        <v>0</v>
      </c>
      <c r="Q182" s="58">
        <v>0</v>
      </c>
      <c r="R182" s="490">
        <f t="shared" ref="R182" si="140">G182+J182+L182+N182+O182+Q182+P182</f>
        <v>0</v>
      </c>
      <c r="S182" s="518">
        <f t="shared" ref="S182" si="141">-R182*S$126</f>
        <v>0</v>
      </c>
      <c r="T182" s="502"/>
      <c r="U182" s="366"/>
      <c r="V182" s="410"/>
      <c r="W182" s="410"/>
      <c r="X182" s="419"/>
      <c r="Y182" s="419"/>
      <c r="Z182" s="419"/>
      <c r="AA182" s="419"/>
      <c r="AB182" s="419"/>
      <c r="AC182" s="419"/>
      <c r="AD182" s="419"/>
      <c r="AE182" s="419"/>
      <c r="AF182" s="419"/>
      <c r="AG182"/>
      <c r="AH182"/>
      <c r="AI182"/>
      <c r="AJ182"/>
      <c r="AK182"/>
      <c r="AL182"/>
      <c r="AM182"/>
    </row>
    <row r="183" spans="1:39" x14ac:dyDescent="0.2">
      <c r="A183" s="283"/>
      <c r="B183" s="284"/>
      <c r="C183" s="285"/>
      <c r="D183" s="69"/>
      <c r="E183" s="484"/>
      <c r="F183" s="58">
        <f t="shared" si="131"/>
        <v>0</v>
      </c>
      <c r="G183" s="223">
        <f t="shared" ref="G183" si="142">E183*F183</f>
        <v>0</v>
      </c>
      <c r="H183" s="58"/>
      <c r="I183" s="485"/>
      <c r="J183" s="506">
        <f t="shared" ref="J183" si="143">I183*H183</f>
        <v>0</v>
      </c>
      <c r="K183" s="505"/>
      <c r="L183" s="506">
        <f t="shared" ref="L183" si="144">K183*K$126</f>
        <v>0</v>
      </c>
      <c r="M183" s="505"/>
      <c r="N183" s="506">
        <f t="shared" ref="N183" si="145">M183*(H183*1.5)</f>
        <v>0</v>
      </c>
      <c r="O183" s="58">
        <v>0</v>
      </c>
      <c r="P183" s="215">
        <v>0</v>
      </c>
      <c r="Q183" s="58">
        <v>0</v>
      </c>
      <c r="R183" s="490">
        <f t="shared" ref="R183" si="146">G183+J183+L183+N183+O183+Q183+P183</f>
        <v>0</v>
      </c>
      <c r="S183" s="518">
        <f t="shared" ref="S183" si="147">-R183*S$126</f>
        <v>0</v>
      </c>
      <c r="T183" s="502"/>
      <c r="U183" s="366"/>
      <c r="V183" s="410"/>
      <c r="W183" s="410"/>
      <c r="X183" s="11"/>
      <c r="AG183"/>
      <c r="AH183"/>
      <c r="AI183"/>
      <c r="AJ183"/>
      <c r="AK183"/>
      <c r="AL183"/>
      <c r="AM183"/>
    </row>
    <row r="184" spans="1:39" ht="14.25" customHeight="1" x14ac:dyDescent="0.2">
      <c r="A184" s="282"/>
      <c r="B184" s="284"/>
      <c r="C184" s="285"/>
      <c r="D184" s="69"/>
      <c r="E184" s="484"/>
      <c r="F184" s="58">
        <f t="shared" si="131"/>
        <v>0</v>
      </c>
      <c r="G184" s="223">
        <f t="shared" si="83"/>
        <v>0</v>
      </c>
      <c r="H184" s="58"/>
      <c r="I184" s="485"/>
      <c r="J184" s="506">
        <f t="shared" si="84"/>
        <v>0</v>
      </c>
      <c r="K184" s="505"/>
      <c r="L184" s="506">
        <f t="shared" si="113"/>
        <v>0</v>
      </c>
      <c r="M184" s="505"/>
      <c r="N184" s="506">
        <f t="shared" si="86"/>
        <v>0</v>
      </c>
      <c r="O184" s="58">
        <v>0</v>
      </c>
      <c r="P184" s="215">
        <v>0</v>
      </c>
      <c r="Q184" s="58">
        <v>0</v>
      </c>
      <c r="R184" s="490">
        <f t="shared" si="130"/>
        <v>0</v>
      </c>
      <c r="S184" s="518">
        <f t="shared" ref="S184:S189" si="148">-R184*S$126</f>
        <v>0</v>
      </c>
      <c r="T184" s="502"/>
      <c r="U184" s="366"/>
      <c r="V184" s="410"/>
      <c r="W184" s="410"/>
      <c r="X184" s="419"/>
      <c r="Y184" s="419"/>
      <c r="Z184" s="419"/>
      <c r="AA184" s="419"/>
      <c r="AB184" s="419"/>
      <c r="AC184" s="419"/>
      <c r="AD184" s="419"/>
      <c r="AE184" s="419"/>
      <c r="AF184" s="419"/>
      <c r="AG184"/>
      <c r="AH184"/>
      <c r="AI184"/>
      <c r="AJ184"/>
      <c r="AK184"/>
      <c r="AL184"/>
      <c r="AM184"/>
    </row>
    <row r="185" spans="1:39" x14ac:dyDescent="0.2">
      <c r="A185" s="282"/>
      <c r="B185" s="284"/>
      <c r="C185" s="285"/>
      <c r="D185" s="69"/>
      <c r="E185" s="484"/>
      <c r="F185" s="58">
        <f t="shared" si="112"/>
        <v>0</v>
      </c>
      <c r="G185" s="223">
        <f t="shared" si="83"/>
        <v>0</v>
      </c>
      <c r="H185" s="58"/>
      <c r="I185" s="485"/>
      <c r="J185" s="506">
        <f t="shared" si="84"/>
        <v>0</v>
      </c>
      <c r="K185" s="505"/>
      <c r="L185" s="506">
        <f t="shared" si="113"/>
        <v>0</v>
      </c>
      <c r="M185" s="505"/>
      <c r="N185" s="506">
        <f t="shared" si="86"/>
        <v>0</v>
      </c>
      <c r="O185" s="58">
        <v>0</v>
      </c>
      <c r="P185" s="215">
        <v>0</v>
      </c>
      <c r="Q185" s="58">
        <v>0</v>
      </c>
      <c r="R185" s="490">
        <f t="shared" si="130"/>
        <v>0</v>
      </c>
      <c r="S185" s="57">
        <f t="shared" si="148"/>
        <v>0</v>
      </c>
      <c r="T185" s="502"/>
      <c r="U185" s="366"/>
      <c r="V185" s="410"/>
      <c r="W185" s="410"/>
      <c r="X185" s="11"/>
      <c r="AG185"/>
      <c r="AH185"/>
      <c r="AI185"/>
      <c r="AJ185"/>
      <c r="AK185"/>
      <c r="AL185"/>
      <c r="AM185"/>
    </row>
    <row r="186" spans="1:39" ht="12" customHeight="1" x14ac:dyDescent="0.2">
      <c r="A186" s="667"/>
      <c r="B186" s="284"/>
      <c r="C186" s="285"/>
      <c r="D186" s="490"/>
      <c r="E186" s="484"/>
      <c r="F186" s="58">
        <f>D186/8</f>
        <v>0</v>
      </c>
      <c r="G186" s="223">
        <f t="shared" si="83"/>
        <v>0</v>
      </c>
      <c r="H186" s="58"/>
      <c r="I186" s="485"/>
      <c r="J186" s="506">
        <f t="shared" si="84"/>
        <v>0</v>
      </c>
      <c r="K186" s="505"/>
      <c r="L186" s="506">
        <f t="shared" si="113"/>
        <v>0</v>
      </c>
      <c r="M186" s="505"/>
      <c r="N186" s="506">
        <f t="shared" si="86"/>
        <v>0</v>
      </c>
      <c r="O186" s="58">
        <v>0</v>
      </c>
      <c r="P186" s="215">
        <v>0</v>
      </c>
      <c r="Q186" s="58">
        <v>0</v>
      </c>
      <c r="R186" s="490">
        <f>G186+J186+L186+N186+O186+Q186+P186</f>
        <v>0</v>
      </c>
      <c r="S186" s="518">
        <f>-R186*S$126</f>
        <v>0</v>
      </c>
      <c r="T186" s="502"/>
      <c r="U186" s="366"/>
      <c r="V186" s="410"/>
      <c r="W186" s="410"/>
      <c r="X186" s="419"/>
      <c r="Y186" s="419"/>
      <c r="Z186" s="419"/>
      <c r="AA186" s="419"/>
      <c r="AB186" s="419"/>
      <c r="AC186" s="419"/>
      <c r="AD186" s="419"/>
      <c r="AE186" s="419"/>
      <c r="AF186" s="419"/>
      <c r="AG186"/>
      <c r="AH186"/>
      <c r="AI186"/>
      <c r="AJ186"/>
      <c r="AK186"/>
      <c r="AL186"/>
      <c r="AM186"/>
    </row>
    <row r="187" spans="1:39" ht="12" customHeight="1" x14ac:dyDescent="0.2">
      <c r="A187" s="282"/>
      <c r="B187" s="284"/>
      <c r="C187" s="285"/>
      <c r="D187" s="69"/>
      <c r="E187" s="484"/>
      <c r="F187" s="58">
        <f t="shared" si="112"/>
        <v>0</v>
      </c>
      <c r="G187" s="223">
        <f t="shared" si="83"/>
        <v>0</v>
      </c>
      <c r="H187" s="58"/>
      <c r="I187" s="485"/>
      <c r="J187" s="506">
        <f t="shared" si="84"/>
        <v>0</v>
      </c>
      <c r="K187" s="505"/>
      <c r="L187" s="506">
        <f t="shared" si="113"/>
        <v>0</v>
      </c>
      <c r="M187" s="505"/>
      <c r="N187" s="506">
        <f t="shared" si="86"/>
        <v>0</v>
      </c>
      <c r="O187" s="58">
        <v>0</v>
      </c>
      <c r="P187" s="215">
        <v>0</v>
      </c>
      <c r="Q187" s="58">
        <v>0</v>
      </c>
      <c r="R187" s="490">
        <f t="shared" si="130"/>
        <v>0</v>
      </c>
      <c r="S187" s="57">
        <f t="shared" si="148"/>
        <v>0</v>
      </c>
      <c r="T187" s="502"/>
      <c r="U187" s="366"/>
      <c r="V187" s="410"/>
      <c r="W187" s="410"/>
      <c r="X187" s="11"/>
      <c r="AG187"/>
      <c r="AH187"/>
      <c r="AI187"/>
      <c r="AJ187"/>
      <c r="AK187"/>
      <c r="AL187"/>
      <c r="AM187"/>
    </row>
    <row r="188" spans="1:39" x14ac:dyDescent="0.2">
      <c r="A188" s="282"/>
      <c r="B188" s="284"/>
      <c r="C188" s="285"/>
      <c r="D188" s="69"/>
      <c r="E188" s="484"/>
      <c r="F188" s="58">
        <f>D188/8</f>
        <v>0</v>
      </c>
      <c r="G188" s="223">
        <f t="shared" si="83"/>
        <v>0</v>
      </c>
      <c r="H188" s="58"/>
      <c r="I188" s="485"/>
      <c r="J188" s="506">
        <f t="shared" si="84"/>
        <v>0</v>
      </c>
      <c r="K188" s="505"/>
      <c r="L188" s="506">
        <f>K188*K$126</f>
        <v>0</v>
      </c>
      <c r="M188" s="505"/>
      <c r="N188" s="506">
        <f t="shared" si="86"/>
        <v>0</v>
      </c>
      <c r="O188" s="58">
        <v>0</v>
      </c>
      <c r="P188" s="215">
        <v>0</v>
      </c>
      <c r="Q188" s="58">
        <v>0</v>
      </c>
      <c r="R188" s="490">
        <f>G188+J188+L188+N188+O188+Q188+P188</f>
        <v>0</v>
      </c>
      <c r="S188" s="518">
        <f>-R188*S$126</f>
        <v>0</v>
      </c>
      <c r="T188" s="502"/>
      <c r="U188" s="366"/>
      <c r="V188" s="410"/>
      <c r="W188" s="410"/>
      <c r="X188" s="419"/>
      <c r="Y188" s="419"/>
      <c r="Z188" s="419"/>
      <c r="AA188" s="419"/>
      <c r="AB188" s="419"/>
      <c r="AC188" s="419"/>
      <c r="AD188" s="419"/>
      <c r="AE188" s="419"/>
      <c r="AF188" s="419"/>
      <c r="AG188"/>
      <c r="AH188"/>
      <c r="AI188"/>
      <c r="AJ188"/>
      <c r="AK188"/>
      <c r="AL188"/>
      <c r="AM188"/>
    </row>
    <row r="189" spans="1:39" x14ac:dyDescent="0.2">
      <c r="A189" s="282"/>
      <c r="B189" s="284"/>
      <c r="C189" s="285"/>
      <c r="D189" s="69"/>
      <c r="E189" s="484"/>
      <c r="F189" s="58">
        <f t="shared" si="112"/>
        <v>0</v>
      </c>
      <c r="G189" s="223">
        <f t="shared" si="83"/>
        <v>0</v>
      </c>
      <c r="H189" s="58"/>
      <c r="I189" s="485"/>
      <c r="J189" s="506">
        <f t="shared" si="84"/>
        <v>0</v>
      </c>
      <c r="K189" s="505"/>
      <c r="L189" s="506">
        <f t="shared" si="113"/>
        <v>0</v>
      </c>
      <c r="M189" s="505"/>
      <c r="N189" s="506">
        <f t="shared" si="86"/>
        <v>0</v>
      </c>
      <c r="O189" s="58">
        <v>0</v>
      </c>
      <c r="P189" s="215">
        <v>0</v>
      </c>
      <c r="Q189" s="58">
        <v>0</v>
      </c>
      <c r="R189" s="490">
        <f t="shared" si="130"/>
        <v>0</v>
      </c>
      <c r="S189" s="57">
        <f t="shared" si="148"/>
        <v>0</v>
      </c>
      <c r="T189" s="502"/>
      <c r="U189" s="366"/>
      <c r="V189" s="410"/>
      <c r="W189" s="410"/>
      <c r="X189" s="419"/>
      <c r="Y189" s="419"/>
      <c r="Z189" s="419"/>
      <c r="AA189" s="419"/>
      <c r="AB189" s="419"/>
      <c r="AC189" s="419"/>
      <c r="AD189" s="419"/>
      <c r="AE189" s="419"/>
      <c r="AF189" s="419"/>
      <c r="AG189"/>
      <c r="AH189"/>
      <c r="AI189"/>
      <c r="AJ189"/>
      <c r="AK189"/>
      <c r="AL189"/>
      <c r="AM189"/>
    </row>
    <row r="190" spans="1:39" x14ac:dyDescent="0.2">
      <c r="A190" s="282"/>
      <c r="B190" s="284"/>
      <c r="C190" s="285"/>
      <c r="D190" s="69"/>
      <c r="E190" s="484"/>
      <c r="F190" s="58">
        <f>D190/8</f>
        <v>0</v>
      </c>
      <c r="G190" s="223">
        <f t="shared" ref="G190" si="149">E190*F190</f>
        <v>0</v>
      </c>
      <c r="H190" s="58"/>
      <c r="I190" s="485"/>
      <c r="J190" s="506">
        <f t="shared" ref="J190" si="150">I190*H190</f>
        <v>0</v>
      </c>
      <c r="K190" s="505"/>
      <c r="L190" s="506">
        <f t="shared" ref="L190" si="151">K190*K$126</f>
        <v>0</v>
      </c>
      <c r="M190" s="505"/>
      <c r="N190" s="506">
        <f t="shared" ref="N190" si="152">M190*(H190*1.5)</f>
        <v>0</v>
      </c>
      <c r="O190" s="58">
        <v>0</v>
      </c>
      <c r="P190" s="215">
        <v>0</v>
      </c>
      <c r="Q190" s="58">
        <v>0</v>
      </c>
      <c r="R190" s="490">
        <f>G190+J190+L190+N190+O190+Q190+P190</f>
        <v>0</v>
      </c>
      <c r="S190" s="518">
        <f>-R190*S$126</f>
        <v>0</v>
      </c>
      <c r="T190" s="504"/>
      <c r="U190" s="11"/>
      <c r="V190" s="154">
        <f>R192-R177</f>
        <v>0</v>
      </c>
      <c r="W190" s="11"/>
      <c r="X190" s="11"/>
      <c r="AG190"/>
      <c r="AH190"/>
      <c r="AI190"/>
      <c r="AJ190"/>
      <c r="AK190"/>
      <c r="AL190"/>
      <c r="AM190"/>
    </row>
    <row r="191" spans="1:39" ht="13.5" thickBot="1" x14ac:dyDescent="0.25">
      <c r="A191" s="282"/>
      <c r="B191" s="284"/>
      <c r="C191" s="285"/>
      <c r="D191" s="69"/>
      <c r="E191" s="484"/>
      <c r="F191" s="58">
        <f>D191/8</f>
        <v>0</v>
      </c>
      <c r="G191" s="223">
        <f t="shared" si="83"/>
        <v>0</v>
      </c>
      <c r="H191" s="58"/>
      <c r="I191" s="485"/>
      <c r="J191" s="506">
        <f t="shared" si="84"/>
        <v>0</v>
      </c>
      <c r="K191" s="505"/>
      <c r="L191" s="506">
        <f t="shared" si="113"/>
        <v>0</v>
      </c>
      <c r="M191" s="505"/>
      <c r="N191" s="506">
        <f t="shared" si="86"/>
        <v>0</v>
      </c>
      <c r="O191" s="58">
        <v>0</v>
      </c>
      <c r="P191" s="215">
        <v>0</v>
      </c>
      <c r="Q191" s="58">
        <v>0</v>
      </c>
      <c r="R191" s="490">
        <f>G191+J191+L191+N191+O191+Q191+P191</f>
        <v>0</v>
      </c>
      <c r="S191" s="518">
        <f>-R191*S$126</f>
        <v>0</v>
      </c>
      <c r="T191" s="439"/>
      <c r="U191" s="11"/>
      <c r="V191" s="11"/>
      <c r="W191" s="11"/>
      <c r="X191" s="11"/>
      <c r="AG191"/>
      <c r="AH191"/>
      <c r="AI191"/>
      <c r="AJ191"/>
      <c r="AK191"/>
      <c r="AL191"/>
      <c r="AM191"/>
    </row>
    <row r="192" spans="1:39" s="4" customFormat="1" ht="27" customHeight="1" thickBot="1" x14ac:dyDescent="0.25">
      <c r="A192" s="70" t="s">
        <v>175</v>
      </c>
      <c r="B192" s="54"/>
      <c r="C192" s="54"/>
      <c r="D192" s="396"/>
      <c r="E192" s="408">
        <f>SUM(E127:E191)</f>
        <v>0</v>
      </c>
      <c r="F192" s="269"/>
      <c r="G192" s="71">
        <f>SUM(G127:G191)</f>
        <v>0</v>
      </c>
      <c r="H192" s="396"/>
      <c r="I192" s="475"/>
      <c r="J192" s="71">
        <f>SUM(J127:J191)</f>
        <v>0</v>
      </c>
      <c r="K192" s="395"/>
      <c r="L192" s="71">
        <f>SUM(L127:L191)</f>
        <v>0</v>
      </c>
      <c r="M192" s="46"/>
      <c r="N192" s="71">
        <f t="shared" ref="N192:S192" si="153">SUM(N127:N191)</f>
        <v>0</v>
      </c>
      <c r="O192" s="71">
        <f t="shared" si="153"/>
        <v>0</v>
      </c>
      <c r="P192" s="71">
        <f t="shared" si="153"/>
        <v>0</v>
      </c>
      <c r="Q192" s="71">
        <f t="shared" si="153"/>
        <v>0</v>
      </c>
      <c r="R192" s="71">
        <f t="shared" si="153"/>
        <v>0</v>
      </c>
      <c r="S192" s="71">
        <f t="shared" si="153"/>
        <v>0</v>
      </c>
      <c r="T192" s="459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</row>
    <row r="193" spans="1:39" ht="22.5" customHeight="1" x14ac:dyDescent="0.2">
      <c r="A193" s="52"/>
      <c r="B193" s="54"/>
      <c r="C193" s="54"/>
      <c r="D193" s="74"/>
      <c r="E193" s="411">
        <v>40</v>
      </c>
      <c r="F193" s="74"/>
      <c r="G193" s="74"/>
      <c r="H193" s="74"/>
      <c r="I193" s="476"/>
      <c r="J193" s="74"/>
      <c r="K193" s="74"/>
      <c r="L193" s="74"/>
      <c r="M193" s="46"/>
      <c r="N193" s="74"/>
      <c r="O193" s="74"/>
      <c r="P193" s="440"/>
      <c r="Q193" s="74"/>
      <c r="R193" s="74"/>
      <c r="S193" s="74"/>
      <c r="T193" s="460"/>
      <c r="U193" s="11"/>
      <c r="V193" s="11"/>
      <c r="W193" s="11"/>
      <c r="X193" s="11"/>
      <c r="AG193"/>
      <c r="AH193"/>
      <c r="AI193"/>
      <c r="AJ193"/>
      <c r="AK193"/>
      <c r="AL193"/>
      <c r="AM193"/>
    </row>
    <row r="194" spans="1:39" ht="25.5" x14ac:dyDescent="0.2">
      <c r="A194" s="55" t="s">
        <v>251</v>
      </c>
      <c r="B194" s="55" t="s">
        <v>47</v>
      </c>
      <c r="C194" s="55" t="s">
        <v>29</v>
      </c>
      <c r="D194" s="55" t="s">
        <v>278</v>
      </c>
      <c r="E194" s="55" t="s">
        <v>279</v>
      </c>
      <c r="F194" s="55" t="s">
        <v>280</v>
      </c>
      <c r="G194" s="53" t="s">
        <v>263</v>
      </c>
      <c r="H194" s="53" t="s">
        <v>305</v>
      </c>
      <c r="I194" s="474" t="s">
        <v>394</v>
      </c>
      <c r="J194" s="53" t="s">
        <v>276</v>
      </c>
      <c r="K194" s="53" t="s">
        <v>178</v>
      </c>
      <c r="L194" s="53" t="s">
        <v>276</v>
      </c>
      <c r="M194" s="53" t="s">
        <v>275</v>
      </c>
      <c r="N194" s="53" t="s">
        <v>276</v>
      </c>
      <c r="O194" s="53" t="s">
        <v>260</v>
      </c>
      <c r="P194" s="53" t="s">
        <v>174</v>
      </c>
      <c r="Q194" s="435" t="s">
        <v>27</v>
      </c>
      <c r="R194" s="55" t="s">
        <v>265</v>
      </c>
      <c r="S194" s="435" t="s">
        <v>129</v>
      </c>
      <c r="T194" s="502"/>
      <c r="U194" s="366"/>
      <c r="V194" s="367"/>
      <c r="W194" s="367"/>
      <c r="X194" s="11"/>
      <c r="AG194"/>
      <c r="AH194"/>
      <c r="AI194"/>
      <c r="AJ194"/>
      <c r="AK194"/>
      <c r="AL194"/>
      <c r="AM194"/>
    </row>
    <row r="195" spans="1:39" x14ac:dyDescent="0.2">
      <c r="A195" s="635" t="s">
        <v>364</v>
      </c>
      <c r="B195" s="75"/>
      <c r="C195" s="75"/>
      <c r="D195" s="339"/>
      <c r="E195" s="339"/>
      <c r="F195" s="339"/>
      <c r="G195" s="339"/>
      <c r="H195" s="339"/>
      <c r="I195" s="470"/>
      <c r="J195" s="339"/>
      <c r="K195" s="565"/>
      <c r="L195" s="339"/>
      <c r="M195" s="339"/>
      <c r="N195" s="339"/>
      <c r="O195" s="339"/>
      <c r="P195" s="73"/>
      <c r="Q195" s="340"/>
      <c r="R195" s="339"/>
      <c r="S195" s="507">
        <v>0.02</v>
      </c>
      <c r="T195" s="503"/>
      <c r="U195" s="409"/>
      <c r="V195" s="409"/>
      <c r="W195" s="409"/>
      <c r="X195" s="419"/>
      <c r="Y195" s="419"/>
      <c r="Z195" s="419"/>
      <c r="AA195" s="419"/>
      <c r="AB195" s="419"/>
      <c r="AC195" s="419"/>
      <c r="AD195" s="419"/>
      <c r="AE195" s="419"/>
      <c r="AF195" s="419"/>
      <c r="AG195"/>
      <c r="AH195"/>
      <c r="AI195"/>
      <c r="AJ195"/>
      <c r="AK195"/>
      <c r="AL195"/>
      <c r="AM195"/>
    </row>
    <row r="196" spans="1:39" x14ac:dyDescent="0.2">
      <c r="A196" s="282"/>
      <c r="B196" s="284"/>
      <c r="C196" s="285"/>
      <c r="D196" s="69"/>
      <c r="E196" s="484"/>
      <c r="F196" s="58">
        <f>D196/8</f>
        <v>0</v>
      </c>
      <c r="G196" s="223">
        <f>E196*F196</f>
        <v>0</v>
      </c>
      <c r="H196" s="58"/>
      <c r="I196" s="485"/>
      <c r="J196" s="506">
        <f>I196*H196</f>
        <v>0</v>
      </c>
      <c r="K196" s="485"/>
      <c r="L196" s="506">
        <f>K196*K$195</f>
        <v>0</v>
      </c>
      <c r="M196" s="485"/>
      <c r="N196" s="506">
        <f>M196*(H196*1.5)</f>
        <v>0</v>
      </c>
      <c r="O196" s="58">
        <v>0</v>
      </c>
      <c r="P196" s="215">
        <v>0</v>
      </c>
      <c r="Q196" s="58"/>
      <c r="R196" s="490">
        <f>G196+J196+L196+N196+O196+Q196+P196</f>
        <v>0</v>
      </c>
      <c r="S196" s="57">
        <f>-R196*S$195</f>
        <v>0</v>
      </c>
      <c r="T196" s="503"/>
      <c r="U196" s="409"/>
      <c r="V196" s="409"/>
      <c r="W196" s="409"/>
      <c r="X196" s="419"/>
      <c r="Y196" s="419"/>
      <c r="Z196" s="419"/>
      <c r="AA196" s="419"/>
      <c r="AB196" s="419"/>
      <c r="AC196" s="419"/>
      <c r="AD196" s="419"/>
      <c r="AE196" s="419"/>
      <c r="AF196" s="419"/>
      <c r="AG196"/>
      <c r="AH196"/>
      <c r="AI196"/>
      <c r="AJ196"/>
      <c r="AK196"/>
      <c r="AL196"/>
      <c r="AM196"/>
    </row>
    <row r="197" spans="1:39" x14ac:dyDescent="0.2">
      <c r="A197" s="508"/>
      <c r="B197" s="423"/>
      <c r="C197" s="424"/>
      <c r="D197" s="425"/>
      <c r="E197" s="630"/>
      <c r="F197" s="425"/>
      <c r="G197" s="425"/>
      <c r="H197" s="425"/>
      <c r="I197" s="631"/>
      <c r="J197" s="632"/>
      <c r="K197" s="633"/>
      <c r="L197" s="632"/>
      <c r="M197" s="633"/>
      <c r="N197" s="632"/>
      <c r="O197" s="425"/>
      <c r="P197" s="634"/>
      <c r="Q197" s="425"/>
      <c r="R197" s="395"/>
      <c r="S197" s="425"/>
      <c r="T197" s="502"/>
      <c r="U197" s="366"/>
      <c r="V197" s="367"/>
      <c r="W197" s="367"/>
      <c r="X197" s="11"/>
      <c r="AG197"/>
      <c r="AH197"/>
      <c r="AI197"/>
      <c r="AJ197"/>
      <c r="AK197"/>
      <c r="AL197"/>
      <c r="AM197"/>
    </row>
    <row r="198" spans="1:39" x14ac:dyDescent="0.2">
      <c r="A198" s="624" t="s">
        <v>360</v>
      </c>
      <c r="B198" s="625"/>
      <c r="C198" s="626"/>
      <c r="D198" s="78"/>
      <c r="E198" s="627"/>
      <c r="F198" s="78"/>
      <c r="G198" s="78"/>
      <c r="H198" s="78"/>
      <c r="I198" s="628"/>
      <c r="J198" s="79"/>
      <c r="K198" s="629"/>
      <c r="L198" s="79"/>
      <c r="M198" s="629"/>
      <c r="N198" s="79"/>
      <c r="O198" s="78"/>
      <c r="P198" s="440"/>
      <c r="Q198" s="78"/>
      <c r="R198" s="76"/>
      <c r="S198" s="78"/>
      <c r="T198" s="502"/>
      <c r="U198" s="366"/>
      <c r="V198" s="367"/>
      <c r="W198" s="367"/>
      <c r="X198" s="11"/>
      <c r="AG198"/>
      <c r="AH198"/>
      <c r="AI198"/>
      <c r="AJ198"/>
      <c r="AK198"/>
      <c r="AL198"/>
      <c r="AM198"/>
    </row>
    <row r="199" spans="1:39" x14ac:dyDescent="0.2">
      <c r="A199" s="282"/>
      <c r="B199" s="284"/>
      <c r="C199" s="285"/>
      <c r="D199" s="69"/>
      <c r="E199" s="484"/>
      <c r="F199" s="58">
        <f t="shared" ref="F199:F207" si="154">D199/8</f>
        <v>0</v>
      </c>
      <c r="G199" s="223">
        <f t="shared" ref="G199:G207" si="155">E199*F199</f>
        <v>0</v>
      </c>
      <c r="H199" s="58"/>
      <c r="I199" s="485"/>
      <c r="J199" s="506">
        <f>I199*H199</f>
        <v>0</v>
      </c>
      <c r="K199" s="485"/>
      <c r="L199" s="506">
        <f t="shared" ref="L199:L207" si="156">K199*K$195</f>
        <v>0</v>
      </c>
      <c r="M199" s="485"/>
      <c r="N199" s="506">
        <f t="shared" ref="N199:N207" si="157">M199*(H199*1.5)</f>
        <v>0</v>
      </c>
      <c r="O199" s="58">
        <v>0</v>
      </c>
      <c r="P199" s="215">
        <v>0</v>
      </c>
      <c r="Q199" s="58">
        <v>0</v>
      </c>
      <c r="R199" s="490">
        <f>G199+J199+L199+N199+O199+Q199+P199</f>
        <v>0</v>
      </c>
      <c r="S199" s="57">
        <f t="shared" ref="S199:S207" si="158">-R199*S$195</f>
        <v>0</v>
      </c>
      <c r="T199" s="502"/>
      <c r="U199" s="366"/>
      <c r="V199" s="367"/>
      <c r="W199" s="367"/>
      <c r="X199" s="11"/>
      <c r="AG199"/>
      <c r="AH199"/>
      <c r="AI199"/>
      <c r="AJ199"/>
      <c r="AK199"/>
      <c r="AL199"/>
      <c r="AM199"/>
    </row>
    <row r="200" spans="1:39" x14ac:dyDescent="0.2">
      <c r="A200" s="282"/>
      <c r="B200" s="284"/>
      <c r="C200" s="285"/>
      <c r="D200" s="69"/>
      <c r="E200" s="484"/>
      <c r="F200" s="58">
        <f t="shared" si="154"/>
        <v>0</v>
      </c>
      <c r="G200" s="223">
        <f t="shared" si="155"/>
        <v>0</v>
      </c>
      <c r="H200" s="58"/>
      <c r="I200" s="485"/>
      <c r="J200" s="506">
        <f t="shared" ref="J200:J207" si="159">I200*H200</f>
        <v>0</v>
      </c>
      <c r="K200" s="485"/>
      <c r="L200" s="506">
        <f t="shared" si="156"/>
        <v>0</v>
      </c>
      <c r="M200" s="485"/>
      <c r="N200" s="506">
        <f t="shared" si="157"/>
        <v>0</v>
      </c>
      <c r="O200" s="58">
        <v>0</v>
      </c>
      <c r="P200" s="215">
        <v>0</v>
      </c>
      <c r="Q200" s="58">
        <v>0</v>
      </c>
      <c r="R200" s="490">
        <f t="shared" ref="R200:R202" si="160">G200+J200+L200+N200+O200+Q200+P200</f>
        <v>0</v>
      </c>
      <c r="S200" s="57">
        <f t="shared" si="158"/>
        <v>0</v>
      </c>
      <c r="T200" s="502"/>
      <c r="U200" s="366"/>
      <c r="V200" s="367"/>
      <c r="W200" s="367"/>
      <c r="X200" s="11"/>
      <c r="AG200"/>
      <c r="AH200"/>
      <c r="AI200"/>
      <c r="AJ200"/>
      <c r="AK200"/>
      <c r="AL200"/>
      <c r="AM200"/>
    </row>
    <row r="201" spans="1:39" x14ac:dyDescent="0.2">
      <c r="A201" s="282"/>
      <c r="B201" s="284"/>
      <c r="C201" s="285"/>
      <c r="D201" s="69"/>
      <c r="E201" s="484"/>
      <c r="F201" s="58">
        <f t="shared" si="154"/>
        <v>0</v>
      </c>
      <c r="G201" s="223">
        <f t="shared" si="155"/>
        <v>0</v>
      </c>
      <c r="H201" s="58"/>
      <c r="I201" s="485"/>
      <c r="J201" s="506">
        <f t="shared" si="159"/>
        <v>0</v>
      </c>
      <c r="K201" s="485"/>
      <c r="L201" s="506">
        <f t="shared" si="156"/>
        <v>0</v>
      </c>
      <c r="M201" s="485"/>
      <c r="N201" s="506">
        <f t="shared" si="157"/>
        <v>0</v>
      </c>
      <c r="O201" s="58">
        <v>0</v>
      </c>
      <c r="P201" s="215">
        <v>0</v>
      </c>
      <c r="Q201" s="58"/>
      <c r="R201" s="490">
        <f t="shared" si="160"/>
        <v>0</v>
      </c>
      <c r="S201" s="57">
        <f t="shared" si="158"/>
        <v>0</v>
      </c>
      <c r="T201" s="502"/>
      <c r="U201" s="366"/>
      <c r="V201" s="367"/>
      <c r="W201" s="367"/>
      <c r="X201" s="11"/>
      <c r="AG201"/>
      <c r="AH201"/>
      <c r="AI201"/>
      <c r="AJ201"/>
      <c r="AK201"/>
      <c r="AL201"/>
      <c r="AM201"/>
    </row>
    <row r="202" spans="1:39" x14ac:dyDescent="0.2">
      <c r="A202" s="282"/>
      <c r="B202" s="284"/>
      <c r="C202" s="285"/>
      <c r="D202" s="69"/>
      <c r="E202" s="484"/>
      <c r="F202" s="58">
        <f t="shared" si="154"/>
        <v>0</v>
      </c>
      <c r="G202" s="223">
        <f t="shared" si="155"/>
        <v>0</v>
      </c>
      <c r="H202" s="58"/>
      <c r="I202" s="485"/>
      <c r="J202" s="506">
        <f t="shared" si="159"/>
        <v>0</v>
      </c>
      <c r="K202" s="485"/>
      <c r="L202" s="506">
        <f t="shared" si="156"/>
        <v>0</v>
      </c>
      <c r="M202" s="485"/>
      <c r="N202" s="506">
        <f t="shared" si="157"/>
        <v>0</v>
      </c>
      <c r="O202" s="58">
        <v>0</v>
      </c>
      <c r="P202" s="215">
        <v>0</v>
      </c>
      <c r="Q202" s="58">
        <v>0</v>
      </c>
      <c r="R202" s="490">
        <f t="shared" si="160"/>
        <v>0</v>
      </c>
      <c r="S202" s="57">
        <f t="shared" si="158"/>
        <v>0</v>
      </c>
      <c r="T202" s="502"/>
      <c r="U202" s="366"/>
      <c r="V202" s="367"/>
      <c r="W202" s="367"/>
      <c r="X202" s="419"/>
      <c r="Y202" s="419"/>
      <c r="Z202" s="419"/>
      <c r="AA202" s="419"/>
      <c r="AB202" s="419"/>
      <c r="AC202" s="419"/>
      <c r="AD202" s="419"/>
      <c r="AE202" s="419"/>
      <c r="AF202" s="419"/>
      <c r="AG202"/>
      <c r="AH202"/>
      <c r="AI202"/>
      <c r="AJ202"/>
      <c r="AK202"/>
      <c r="AL202"/>
      <c r="AM202"/>
    </row>
    <row r="203" spans="1:39" x14ac:dyDescent="0.2">
      <c r="A203" s="282"/>
      <c r="B203" s="284"/>
      <c r="C203" s="285"/>
      <c r="D203" s="69"/>
      <c r="E203" s="484"/>
      <c r="F203" s="58">
        <f t="shared" si="154"/>
        <v>0</v>
      </c>
      <c r="G203" s="223">
        <f t="shared" si="155"/>
        <v>0</v>
      </c>
      <c r="H203" s="58"/>
      <c r="I203" s="485"/>
      <c r="J203" s="506">
        <f t="shared" si="159"/>
        <v>0</v>
      </c>
      <c r="K203" s="485"/>
      <c r="L203" s="506">
        <f t="shared" si="156"/>
        <v>0</v>
      </c>
      <c r="M203" s="485"/>
      <c r="N203" s="506">
        <f t="shared" si="157"/>
        <v>0</v>
      </c>
      <c r="O203" s="58">
        <v>0</v>
      </c>
      <c r="P203" s="215">
        <v>0</v>
      </c>
      <c r="Q203" s="58">
        <v>0</v>
      </c>
      <c r="R203" s="490">
        <f>G203+J203+L203+N203+O203+Q203+P203</f>
        <v>0</v>
      </c>
      <c r="S203" s="57">
        <f t="shared" si="158"/>
        <v>0</v>
      </c>
      <c r="T203" s="502"/>
      <c r="U203" s="366"/>
      <c r="V203" s="367"/>
      <c r="W203" s="367"/>
      <c r="X203" s="11"/>
      <c r="AG203"/>
      <c r="AH203"/>
      <c r="AI203"/>
      <c r="AJ203"/>
      <c r="AK203"/>
      <c r="AL203"/>
      <c r="AM203"/>
    </row>
    <row r="204" spans="1:39" x14ac:dyDescent="0.2">
      <c r="A204" s="282"/>
      <c r="B204" s="284"/>
      <c r="C204" s="285"/>
      <c r="D204" s="69"/>
      <c r="E204" s="484"/>
      <c r="F204" s="58">
        <f>D204/8</f>
        <v>0</v>
      </c>
      <c r="G204" s="223">
        <f t="shared" ref="G204" si="161">E204*F204</f>
        <v>0</v>
      </c>
      <c r="H204" s="58"/>
      <c r="I204" s="485"/>
      <c r="J204" s="506">
        <f>I204*H204</f>
        <v>0</v>
      </c>
      <c r="K204" s="485"/>
      <c r="L204" s="506">
        <f t="shared" ref="L204" si="162">K204*K$195</f>
        <v>0</v>
      </c>
      <c r="M204" s="485"/>
      <c r="N204" s="506">
        <f t="shared" ref="N204" si="163">M204*(H204*1.5)</f>
        <v>0</v>
      </c>
      <c r="O204" s="58">
        <v>0</v>
      </c>
      <c r="P204" s="215">
        <v>0</v>
      </c>
      <c r="Q204" s="58">
        <v>0</v>
      </c>
      <c r="R204" s="490">
        <f>G204+J204+L204+N204+O204+Q204+P204</f>
        <v>0</v>
      </c>
      <c r="S204" s="518">
        <f t="shared" ref="S204" si="164">-R204*S$195</f>
        <v>0</v>
      </c>
      <c r="T204" s="502"/>
      <c r="U204" s="366"/>
      <c r="V204" s="367"/>
      <c r="W204" s="367"/>
      <c r="X204" s="419"/>
      <c r="Y204" s="419"/>
      <c r="Z204" s="419"/>
      <c r="AA204" s="419"/>
      <c r="AB204" s="419"/>
      <c r="AC204" s="419"/>
      <c r="AD204" s="419"/>
      <c r="AE204" s="419"/>
      <c r="AF204" s="419"/>
      <c r="AG204"/>
      <c r="AH204"/>
      <c r="AI204"/>
      <c r="AJ204"/>
      <c r="AK204"/>
      <c r="AL204"/>
      <c r="AM204"/>
    </row>
    <row r="205" spans="1:39" x14ac:dyDescent="0.2">
      <c r="A205" s="282"/>
      <c r="B205" s="284"/>
      <c r="C205" s="285"/>
      <c r="D205" s="69"/>
      <c r="E205" s="484"/>
      <c r="F205" s="58">
        <f t="shared" si="154"/>
        <v>0</v>
      </c>
      <c r="G205" s="223">
        <f t="shared" si="155"/>
        <v>0</v>
      </c>
      <c r="H205" s="58"/>
      <c r="I205" s="485"/>
      <c r="J205" s="506">
        <f t="shared" si="159"/>
        <v>0</v>
      </c>
      <c r="K205" s="485"/>
      <c r="L205" s="506">
        <f t="shared" si="156"/>
        <v>0</v>
      </c>
      <c r="M205" s="485"/>
      <c r="N205" s="506">
        <f t="shared" si="157"/>
        <v>0</v>
      </c>
      <c r="O205" s="58">
        <v>0</v>
      </c>
      <c r="P205" s="215">
        <v>0</v>
      </c>
      <c r="Q205" s="58">
        <v>0</v>
      </c>
      <c r="R205" s="490">
        <f>G205+J205+L205+N205+O205+Q205+P205</f>
        <v>0</v>
      </c>
      <c r="S205" s="518">
        <f>-R205*S$195</f>
        <v>0</v>
      </c>
      <c r="T205" s="502"/>
      <c r="U205" s="366"/>
      <c r="V205" s="367"/>
      <c r="W205" s="367"/>
      <c r="X205" s="11"/>
      <c r="AG205"/>
      <c r="AH205"/>
      <c r="AI205"/>
      <c r="AJ205"/>
      <c r="AK205"/>
      <c r="AL205"/>
      <c r="AM205"/>
    </row>
    <row r="206" spans="1:39" x14ac:dyDescent="0.2">
      <c r="A206" s="282"/>
      <c r="B206" s="284"/>
      <c r="C206" s="285"/>
      <c r="D206" s="69"/>
      <c r="E206" s="484"/>
      <c r="F206" s="58">
        <f t="shared" si="154"/>
        <v>0</v>
      </c>
      <c r="G206" s="223">
        <f t="shared" si="155"/>
        <v>0</v>
      </c>
      <c r="H206" s="58"/>
      <c r="I206" s="485"/>
      <c r="J206" s="506">
        <f t="shared" si="159"/>
        <v>0</v>
      </c>
      <c r="K206" s="485"/>
      <c r="L206" s="506">
        <f t="shared" si="156"/>
        <v>0</v>
      </c>
      <c r="M206" s="485"/>
      <c r="N206" s="506">
        <f t="shared" si="157"/>
        <v>0</v>
      </c>
      <c r="O206" s="58">
        <v>0</v>
      </c>
      <c r="P206" s="215">
        <v>0</v>
      </c>
      <c r="Q206" s="58">
        <v>0</v>
      </c>
      <c r="R206" s="490">
        <f>G206+J206+L206+N206+O206+Q206+P206</f>
        <v>0</v>
      </c>
      <c r="S206" s="57">
        <f t="shared" si="158"/>
        <v>0</v>
      </c>
      <c r="T206" s="502"/>
      <c r="U206" s="11"/>
      <c r="V206" s="11"/>
      <c r="W206" s="11"/>
      <c r="X206" s="11"/>
      <c r="AG206"/>
      <c r="AH206"/>
      <c r="AI206"/>
      <c r="AJ206"/>
      <c r="AK206"/>
      <c r="AL206"/>
      <c r="AM206"/>
    </row>
    <row r="207" spans="1:39" ht="12.75" customHeight="1" thickBot="1" x14ac:dyDescent="0.25">
      <c r="A207" s="282"/>
      <c r="B207" s="284"/>
      <c r="C207" s="285"/>
      <c r="D207" s="69"/>
      <c r="E207" s="484"/>
      <c r="F207" s="58">
        <f t="shared" si="154"/>
        <v>0</v>
      </c>
      <c r="G207" s="223">
        <f t="shared" si="155"/>
        <v>0</v>
      </c>
      <c r="H207" s="58"/>
      <c r="I207" s="485"/>
      <c r="J207" s="506">
        <f t="shared" si="159"/>
        <v>0</v>
      </c>
      <c r="K207" s="485"/>
      <c r="L207" s="506">
        <f t="shared" si="156"/>
        <v>0</v>
      </c>
      <c r="M207" s="485"/>
      <c r="N207" s="506">
        <f t="shared" si="157"/>
        <v>0</v>
      </c>
      <c r="O207" s="58">
        <v>0</v>
      </c>
      <c r="P207" s="215">
        <v>0</v>
      </c>
      <c r="Q207" s="58">
        <v>0</v>
      </c>
      <c r="R207" s="490">
        <f>G207+J207+L207+N207+O207+Q207+P207</f>
        <v>0</v>
      </c>
      <c r="S207" s="57">
        <f t="shared" si="158"/>
        <v>0</v>
      </c>
      <c r="T207" s="502"/>
      <c r="U207" s="11"/>
      <c r="V207" s="11"/>
      <c r="W207" s="11"/>
      <c r="X207" s="11"/>
      <c r="AG207"/>
      <c r="AH207"/>
      <c r="AI207"/>
      <c r="AJ207"/>
      <c r="AK207"/>
      <c r="AL207"/>
      <c r="AM207"/>
    </row>
    <row r="208" spans="1:39" ht="13.5" thickBot="1" x14ac:dyDescent="0.25">
      <c r="A208" s="70" t="s">
        <v>176</v>
      </c>
      <c r="B208" s="54"/>
      <c r="C208" s="54"/>
      <c r="D208" s="396"/>
      <c r="E208" s="408">
        <f>SUM(E196:E207)</f>
        <v>0</v>
      </c>
      <c r="F208" s="269"/>
      <c r="G208" s="71">
        <f>SUM(G196:G207)</f>
        <v>0</v>
      </c>
      <c r="H208" s="396"/>
      <c r="I208" s="475"/>
      <c r="J208" s="71">
        <f>SUM(J196:J207)</f>
        <v>0</v>
      </c>
      <c r="K208" s="395"/>
      <c r="L208" s="71">
        <f>SUM(L196:L207)</f>
        <v>0</v>
      </c>
      <c r="M208" s="46"/>
      <c r="N208" s="71">
        <f>SUM(N196:N207)</f>
        <v>0</v>
      </c>
      <c r="O208" s="71">
        <f>SUM(O196:O207)</f>
        <v>0</v>
      </c>
      <c r="P208" s="71">
        <f>SUM(P196:P207)</f>
        <v>0</v>
      </c>
      <c r="Q208" s="71">
        <f>SUM(Q196:Q207)</f>
        <v>0</v>
      </c>
      <c r="R208" s="71">
        <f>SUM(R196:R207)</f>
        <v>0</v>
      </c>
      <c r="S208" s="71">
        <f>SUM(S199:S207)</f>
        <v>0</v>
      </c>
      <c r="T208" s="502"/>
      <c r="U208" s="366"/>
      <c r="V208" s="367"/>
      <c r="W208" s="367"/>
      <c r="X208" s="419"/>
      <c r="Y208" s="419"/>
      <c r="Z208" s="419"/>
      <c r="AA208" s="419"/>
      <c r="AB208" s="419"/>
      <c r="AC208" s="419"/>
      <c r="AD208" s="419"/>
      <c r="AE208" s="419"/>
      <c r="AF208" s="419"/>
      <c r="AG208"/>
      <c r="AH208"/>
      <c r="AI208"/>
      <c r="AJ208"/>
      <c r="AK208"/>
      <c r="AL208"/>
      <c r="AM208"/>
    </row>
    <row r="209" spans="1:39" x14ac:dyDescent="0.2">
      <c r="A209" s="635" t="s">
        <v>365</v>
      </c>
      <c r="B209" s="75"/>
      <c r="C209" s="75"/>
      <c r="D209" s="76"/>
      <c r="E209" s="157"/>
      <c r="F209" s="76"/>
      <c r="G209" s="76"/>
      <c r="H209" s="76"/>
      <c r="I209" s="473"/>
      <c r="J209" s="76"/>
      <c r="K209" s="227"/>
      <c r="L209" s="76"/>
      <c r="M209" s="77"/>
      <c r="N209" s="76"/>
      <c r="O209" s="76"/>
      <c r="P209" s="440"/>
      <c r="Q209" s="80"/>
      <c r="R209" s="78"/>
      <c r="S209" s="79"/>
      <c r="T209" s="503"/>
      <c r="U209" s="409"/>
      <c r="V209" s="409"/>
      <c r="W209" s="409"/>
      <c r="X209" s="419"/>
      <c r="Y209" s="419"/>
      <c r="Z209" s="419"/>
      <c r="AA209" s="419"/>
      <c r="AB209" s="419"/>
      <c r="AC209" s="419"/>
      <c r="AD209" s="419"/>
      <c r="AE209" s="419"/>
      <c r="AF209" s="419"/>
      <c r="AG209"/>
      <c r="AH209"/>
      <c r="AI209"/>
      <c r="AJ209"/>
      <c r="AK209"/>
      <c r="AL209"/>
      <c r="AM209"/>
    </row>
    <row r="210" spans="1:39" x14ac:dyDescent="0.2">
      <c r="A210" s="283"/>
      <c r="B210" s="284"/>
      <c r="C210" s="285"/>
      <c r="D210" s="69"/>
      <c r="E210" s="484"/>
      <c r="F210" s="58">
        <f>D210/8</f>
        <v>0</v>
      </c>
      <c r="G210" s="223">
        <f>E210*F210</f>
        <v>0</v>
      </c>
      <c r="H210" s="58"/>
      <c r="I210" s="485"/>
      <c r="J210" s="506">
        <f>I210*H210</f>
        <v>0</v>
      </c>
      <c r="K210" s="505"/>
      <c r="L210" s="506">
        <f>K210*$K$209</f>
        <v>0</v>
      </c>
      <c r="M210" s="505"/>
      <c r="N210" s="506">
        <f>M210*(H210*1.5)</f>
        <v>0</v>
      </c>
      <c r="O210" s="58">
        <v>0</v>
      </c>
      <c r="P210" s="215">
        <v>0</v>
      </c>
      <c r="Q210" s="58">
        <v>0</v>
      </c>
      <c r="R210" s="490">
        <f>G210+J210+L210+N210+O210+Q210+P210</f>
        <v>0</v>
      </c>
      <c r="S210" s="518">
        <f>-R210*S$195</f>
        <v>0</v>
      </c>
      <c r="T210" s="503"/>
      <c r="U210" s="409"/>
      <c r="V210" s="409"/>
      <c r="W210" s="409"/>
      <c r="X210" s="419"/>
      <c r="Y210" s="419"/>
      <c r="Z210" s="419"/>
      <c r="AA210" s="419"/>
      <c r="AB210" s="419"/>
      <c r="AC210" s="419"/>
      <c r="AD210" s="419"/>
      <c r="AE210" s="419"/>
      <c r="AF210" s="419"/>
      <c r="AG210"/>
      <c r="AH210"/>
      <c r="AI210"/>
      <c r="AJ210"/>
      <c r="AK210"/>
      <c r="AL210"/>
      <c r="AM210"/>
    </row>
    <row r="211" spans="1:39" x14ac:dyDescent="0.2">
      <c r="A211" s="508"/>
      <c r="B211" s="423"/>
      <c r="C211" s="424"/>
      <c r="D211" s="425"/>
      <c r="E211" s="630"/>
      <c r="F211" s="425"/>
      <c r="G211" s="425"/>
      <c r="H211" s="425"/>
      <c r="I211" s="631"/>
      <c r="J211" s="632"/>
      <c r="K211" s="633"/>
      <c r="L211" s="632"/>
      <c r="M211" s="633"/>
      <c r="N211" s="632"/>
      <c r="O211" s="425"/>
      <c r="P211" s="634"/>
      <c r="Q211" s="425"/>
      <c r="R211" s="395"/>
      <c r="S211" s="425"/>
      <c r="T211" s="502"/>
      <c r="U211" s="366"/>
      <c r="V211" s="367"/>
      <c r="W211" s="367"/>
      <c r="X211" s="11"/>
      <c r="AG211"/>
      <c r="AH211"/>
      <c r="AI211"/>
      <c r="AJ211"/>
      <c r="AK211"/>
      <c r="AL211"/>
      <c r="AM211"/>
    </row>
    <row r="212" spans="1:39" x14ac:dyDescent="0.2">
      <c r="A212" s="624" t="s">
        <v>361</v>
      </c>
      <c r="B212" s="625"/>
      <c r="C212" s="626"/>
      <c r="D212" s="78"/>
      <c r="E212" s="627"/>
      <c r="F212" s="78"/>
      <c r="G212" s="78"/>
      <c r="H212" s="78"/>
      <c r="I212" s="628"/>
      <c r="J212" s="79"/>
      <c r="K212" s="629"/>
      <c r="L212" s="79"/>
      <c r="M212" s="629"/>
      <c r="N212" s="79"/>
      <c r="O212" s="78"/>
      <c r="P212" s="440"/>
      <c r="Q212" s="78"/>
      <c r="R212" s="76"/>
      <c r="S212" s="78"/>
      <c r="T212" s="502"/>
      <c r="U212" s="366"/>
      <c r="V212" s="367"/>
      <c r="W212" s="367"/>
      <c r="X212" s="419"/>
      <c r="Y212" s="419"/>
      <c r="Z212" s="419"/>
      <c r="AA212" s="419"/>
      <c r="AB212" s="419"/>
      <c r="AC212" s="419"/>
      <c r="AD212" s="419"/>
      <c r="AE212" s="419"/>
      <c r="AF212" s="419"/>
      <c r="AG212"/>
      <c r="AH212"/>
      <c r="AI212"/>
      <c r="AJ212"/>
      <c r="AK212"/>
      <c r="AL212"/>
      <c r="AM212"/>
    </row>
    <row r="213" spans="1:39" x14ac:dyDescent="0.2">
      <c r="A213" s="283"/>
      <c r="B213" s="284"/>
      <c r="C213" s="285"/>
      <c r="D213" s="69"/>
      <c r="E213" s="484"/>
      <c r="F213" s="58">
        <f>D213/8</f>
        <v>0</v>
      </c>
      <c r="G213" s="223">
        <f>E213*F213</f>
        <v>0</v>
      </c>
      <c r="H213" s="58"/>
      <c r="I213" s="485"/>
      <c r="J213" s="506">
        <f>I213*H213</f>
        <v>0</v>
      </c>
      <c r="K213" s="505"/>
      <c r="L213" s="506">
        <f>K213*$K$209</f>
        <v>0</v>
      </c>
      <c r="M213" s="505"/>
      <c r="N213" s="506">
        <f>M213*(H213*1.5)</f>
        <v>0</v>
      </c>
      <c r="O213" s="58">
        <v>0</v>
      </c>
      <c r="P213" s="215">
        <v>0</v>
      </c>
      <c r="Q213" s="58">
        <v>0</v>
      </c>
      <c r="R213" s="490">
        <f t="shared" ref="R213:R225" si="165">G213+J213+L213+N213+O213+Q213+P213</f>
        <v>0</v>
      </c>
      <c r="S213" s="57">
        <f t="shared" ref="S213:S225" si="166">-R213*S$195</f>
        <v>0</v>
      </c>
      <c r="T213" s="502"/>
      <c r="U213" s="366"/>
      <c r="V213" s="367"/>
      <c r="W213" s="367"/>
      <c r="X213" s="419"/>
      <c r="Y213" s="419"/>
      <c r="Z213" s="419"/>
      <c r="AA213" s="419"/>
      <c r="AB213" s="419"/>
      <c r="AC213" s="419"/>
      <c r="AD213" s="419"/>
      <c r="AE213" s="419"/>
      <c r="AF213" s="419"/>
      <c r="AG213"/>
      <c r="AH213"/>
      <c r="AI213"/>
      <c r="AJ213"/>
      <c r="AK213"/>
      <c r="AL213"/>
      <c r="AM213"/>
    </row>
    <row r="214" spans="1:39" x14ac:dyDescent="0.2">
      <c r="A214" s="283"/>
      <c r="B214" s="284"/>
      <c r="C214" s="285"/>
      <c r="D214" s="69"/>
      <c r="E214" s="484"/>
      <c r="F214" s="58">
        <f>D214/8</f>
        <v>0</v>
      </c>
      <c r="G214" s="223">
        <f>E214*F214</f>
        <v>0</v>
      </c>
      <c r="H214" s="58"/>
      <c r="I214" s="485"/>
      <c r="J214" s="506">
        <f>I214*H214</f>
        <v>0</v>
      </c>
      <c r="K214" s="505"/>
      <c r="L214" s="506">
        <f>K214*$K$209</f>
        <v>0</v>
      </c>
      <c r="M214" s="505"/>
      <c r="N214" s="506">
        <f>M214*(H214*1.5)</f>
        <v>0</v>
      </c>
      <c r="O214" s="58">
        <v>0</v>
      </c>
      <c r="P214" s="215">
        <v>0</v>
      </c>
      <c r="Q214" s="58">
        <v>0</v>
      </c>
      <c r="R214" s="490">
        <f t="shared" si="165"/>
        <v>0</v>
      </c>
      <c r="S214" s="518">
        <f t="shared" si="166"/>
        <v>0</v>
      </c>
      <c r="T214" s="502"/>
      <c r="U214" s="366"/>
      <c r="V214" s="367"/>
      <c r="W214" s="367"/>
      <c r="X214" s="419"/>
      <c r="Y214" s="419"/>
      <c r="Z214" s="419"/>
      <c r="AA214" s="419"/>
      <c r="AB214" s="419"/>
      <c r="AC214" s="419"/>
      <c r="AD214" s="419"/>
      <c r="AE214" s="419"/>
      <c r="AF214" s="419"/>
      <c r="AG214"/>
      <c r="AH214"/>
      <c r="AI214"/>
      <c r="AJ214"/>
      <c r="AK214"/>
      <c r="AL214"/>
      <c r="AM214"/>
    </row>
    <row r="215" spans="1:39" x14ac:dyDescent="0.2">
      <c r="A215" s="283"/>
      <c r="B215" s="284"/>
      <c r="C215" s="285"/>
      <c r="D215" s="69"/>
      <c r="E215" s="484"/>
      <c r="F215" s="58">
        <f>D215/8</f>
        <v>0</v>
      </c>
      <c r="G215" s="223">
        <f>E215*F215</f>
        <v>0</v>
      </c>
      <c r="H215" s="58"/>
      <c r="I215" s="485"/>
      <c r="J215" s="506">
        <f>I215*H215</f>
        <v>0</v>
      </c>
      <c r="K215" s="505"/>
      <c r="L215" s="506">
        <f>K215*$K$209</f>
        <v>0</v>
      </c>
      <c r="M215" s="505"/>
      <c r="N215" s="506">
        <f>M215*(H215*1.5)</f>
        <v>0</v>
      </c>
      <c r="O215" s="58">
        <v>0</v>
      </c>
      <c r="P215" s="215">
        <v>0</v>
      </c>
      <c r="Q215" s="58">
        <v>0</v>
      </c>
      <c r="R215" s="490">
        <f t="shared" si="165"/>
        <v>0</v>
      </c>
      <c r="S215" s="518">
        <f t="shared" si="166"/>
        <v>0</v>
      </c>
      <c r="T215" s="502"/>
      <c r="U215" s="366"/>
      <c r="V215" s="367"/>
      <c r="W215" s="367"/>
      <c r="X215" s="419"/>
      <c r="Y215" s="419"/>
      <c r="Z215" s="419"/>
      <c r="AA215" s="419"/>
      <c r="AB215" s="419"/>
      <c r="AC215" s="419"/>
      <c r="AD215" s="419"/>
      <c r="AE215" s="419"/>
      <c r="AF215" s="419"/>
      <c r="AG215"/>
      <c r="AH215"/>
      <c r="AI215"/>
      <c r="AJ215"/>
      <c r="AK215"/>
      <c r="AL215"/>
      <c r="AM215"/>
    </row>
    <row r="216" spans="1:39" x14ac:dyDescent="0.2">
      <c r="A216" s="283"/>
      <c r="B216" s="284"/>
      <c r="C216" s="285"/>
      <c r="D216" s="69"/>
      <c r="E216" s="484"/>
      <c r="F216" s="58">
        <f>D216/8</f>
        <v>0</v>
      </c>
      <c r="G216" s="223">
        <f>E216*F216</f>
        <v>0</v>
      </c>
      <c r="H216" s="58"/>
      <c r="I216" s="485"/>
      <c r="J216" s="506">
        <f>I216*H216</f>
        <v>0</v>
      </c>
      <c r="K216" s="505"/>
      <c r="L216" s="506">
        <f t="shared" ref="L216:L222" si="167">K216*$K$209</f>
        <v>0</v>
      </c>
      <c r="M216" s="505"/>
      <c r="N216" s="506">
        <f>M216*(H216*1.5)</f>
        <v>0</v>
      </c>
      <c r="O216" s="58">
        <v>0</v>
      </c>
      <c r="P216" s="215">
        <v>0</v>
      </c>
      <c r="Q216" s="58">
        <v>0</v>
      </c>
      <c r="R216" s="490">
        <f t="shared" si="165"/>
        <v>0</v>
      </c>
      <c r="S216" s="518">
        <f t="shared" si="166"/>
        <v>0</v>
      </c>
      <c r="T216" s="502"/>
      <c r="U216" s="366"/>
      <c r="V216" s="367"/>
      <c r="W216" s="367"/>
      <c r="X216" s="419"/>
      <c r="Y216" s="419"/>
      <c r="Z216" s="419"/>
      <c r="AA216" s="419"/>
      <c r="AB216" s="419"/>
      <c r="AC216" s="419"/>
      <c r="AD216" s="419"/>
      <c r="AE216" s="419"/>
      <c r="AF216" s="419"/>
      <c r="AG216"/>
      <c r="AH216"/>
      <c r="AI216"/>
      <c r="AJ216"/>
      <c r="AK216"/>
      <c r="AL216"/>
      <c r="AM216"/>
    </row>
    <row r="217" spans="1:39" x14ac:dyDescent="0.2">
      <c r="A217" s="283"/>
      <c r="B217" s="284"/>
      <c r="C217" s="285"/>
      <c r="D217" s="69"/>
      <c r="E217" s="484"/>
      <c r="F217" s="58">
        <f t="shared" ref="F217:F225" si="168">D217/8</f>
        <v>0</v>
      </c>
      <c r="G217" s="223">
        <f t="shared" ref="G217:G225" si="169">E217*F217</f>
        <v>0</v>
      </c>
      <c r="H217" s="58"/>
      <c r="I217" s="485"/>
      <c r="J217" s="506">
        <f t="shared" ref="J217:J225" si="170">I217*H217</f>
        <v>0</v>
      </c>
      <c r="K217" s="505"/>
      <c r="L217" s="506">
        <f t="shared" si="167"/>
        <v>0</v>
      </c>
      <c r="M217" s="505"/>
      <c r="N217" s="506">
        <f t="shared" ref="N217:N225" si="171">M217*(H217*1.5)</f>
        <v>0</v>
      </c>
      <c r="O217" s="58">
        <v>0</v>
      </c>
      <c r="P217" s="215">
        <v>0</v>
      </c>
      <c r="Q217" s="58">
        <v>0</v>
      </c>
      <c r="R217" s="490">
        <f t="shared" si="165"/>
        <v>0</v>
      </c>
      <c r="S217" s="518">
        <f t="shared" si="166"/>
        <v>0</v>
      </c>
      <c r="T217" s="502"/>
      <c r="U217" s="366"/>
      <c r="V217" s="367"/>
      <c r="W217" s="367"/>
      <c r="X217" s="11"/>
      <c r="AG217"/>
      <c r="AH217"/>
      <c r="AI217"/>
      <c r="AJ217"/>
      <c r="AK217"/>
      <c r="AL217"/>
      <c r="AM217"/>
    </row>
    <row r="218" spans="1:39" x14ac:dyDescent="0.2">
      <c r="A218" s="283"/>
      <c r="B218" s="284"/>
      <c r="C218" s="285"/>
      <c r="D218" s="69"/>
      <c r="E218" s="484"/>
      <c r="F218" s="58">
        <f>D218/8</f>
        <v>0</v>
      </c>
      <c r="G218" s="223">
        <f>E218*F218</f>
        <v>0</v>
      </c>
      <c r="H218" s="58"/>
      <c r="I218" s="485"/>
      <c r="J218" s="506">
        <f>I218*H218</f>
        <v>0</v>
      </c>
      <c r="K218" s="505"/>
      <c r="L218" s="506">
        <f>K218*$K$209</f>
        <v>0</v>
      </c>
      <c r="M218" s="505"/>
      <c r="N218" s="506">
        <f>M218*(H218*1.5)</f>
        <v>0</v>
      </c>
      <c r="O218" s="58">
        <v>0</v>
      </c>
      <c r="P218" s="215">
        <v>0</v>
      </c>
      <c r="Q218" s="58">
        <v>0</v>
      </c>
      <c r="R218" s="490">
        <f t="shared" si="165"/>
        <v>0</v>
      </c>
      <c r="S218" s="518">
        <f>-R218*S$195</f>
        <v>0</v>
      </c>
      <c r="T218" s="502"/>
      <c r="U218" s="366"/>
      <c r="V218" s="367"/>
      <c r="W218" s="367"/>
      <c r="X218" s="11"/>
      <c r="AG218"/>
      <c r="AH218"/>
      <c r="AI218"/>
      <c r="AJ218"/>
      <c r="AK218"/>
      <c r="AL218"/>
      <c r="AM218"/>
    </row>
    <row r="219" spans="1:39" x14ac:dyDescent="0.2">
      <c r="A219" s="282"/>
      <c r="B219" s="284"/>
      <c r="C219" s="285"/>
      <c r="D219" s="69"/>
      <c r="E219" s="484"/>
      <c r="F219" s="58">
        <f t="shared" si="168"/>
        <v>0</v>
      </c>
      <c r="G219" s="223">
        <f t="shared" si="169"/>
        <v>0</v>
      </c>
      <c r="H219" s="58"/>
      <c r="I219" s="485"/>
      <c r="J219" s="506">
        <f t="shared" si="170"/>
        <v>0</v>
      </c>
      <c r="K219" s="505"/>
      <c r="L219" s="506">
        <f t="shared" si="167"/>
        <v>0</v>
      </c>
      <c r="M219" s="505"/>
      <c r="N219" s="506">
        <f t="shared" si="171"/>
        <v>0</v>
      </c>
      <c r="O219" s="58">
        <v>0</v>
      </c>
      <c r="P219" s="215">
        <v>0</v>
      </c>
      <c r="Q219" s="58">
        <v>0</v>
      </c>
      <c r="R219" s="490">
        <f t="shared" si="165"/>
        <v>0</v>
      </c>
      <c r="S219" s="57">
        <f t="shared" si="166"/>
        <v>0</v>
      </c>
      <c r="T219" s="502"/>
      <c r="U219" s="366"/>
      <c r="V219" s="367"/>
      <c r="W219" s="367"/>
      <c r="X219" s="11"/>
      <c r="AG219"/>
      <c r="AH219"/>
      <c r="AI219"/>
      <c r="AJ219"/>
      <c r="AK219"/>
      <c r="AL219"/>
      <c r="AM219"/>
    </row>
    <row r="220" spans="1:39" x14ac:dyDescent="0.2">
      <c r="A220" s="282"/>
      <c r="B220" s="284"/>
      <c r="C220" s="285"/>
      <c r="D220" s="69"/>
      <c r="E220" s="484"/>
      <c r="F220" s="58">
        <f t="shared" si="168"/>
        <v>0</v>
      </c>
      <c r="G220" s="223">
        <f t="shared" si="169"/>
        <v>0</v>
      </c>
      <c r="H220" s="58"/>
      <c r="I220" s="485"/>
      <c r="J220" s="506">
        <f t="shared" si="170"/>
        <v>0</v>
      </c>
      <c r="K220" s="505"/>
      <c r="L220" s="506">
        <f t="shared" si="167"/>
        <v>0</v>
      </c>
      <c r="M220" s="505"/>
      <c r="N220" s="506">
        <f t="shared" si="171"/>
        <v>0</v>
      </c>
      <c r="O220" s="58">
        <v>0</v>
      </c>
      <c r="P220" s="215">
        <v>0</v>
      </c>
      <c r="Q220" s="58">
        <v>0</v>
      </c>
      <c r="R220" s="490">
        <f t="shared" si="165"/>
        <v>0</v>
      </c>
      <c r="S220" s="57">
        <f t="shared" si="166"/>
        <v>0</v>
      </c>
      <c r="T220" s="502"/>
      <c r="U220" s="366"/>
      <c r="V220" s="367"/>
      <c r="W220" s="367"/>
      <c r="X220" s="419"/>
      <c r="Y220" s="419"/>
      <c r="Z220" s="419"/>
      <c r="AA220" s="419"/>
      <c r="AB220" s="419"/>
      <c r="AC220" s="419"/>
      <c r="AD220" s="419"/>
      <c r="AE220" s="419"/>
      <c r="AF220" s="419"/>
      <c r="AG220"/>
      <c r="AH220"/>
      <c r="AI220"/>
      <c r="AJ220"/>
      <c r="AK220"/>
      <c r="AL220"/>
      <c r="AM220"/>
    </row>
    <row r="221" spans="1:39" x14ac:dyDescent="0.2">
      <c r="A221" s="282"/>
      <c r="B221" s="284"/>
      <c r="C221" s="285"/>
      <c r="D221" s="69"/>
      <c r="E221" s="484"/>
      <c r="F221" s="58">
        <f t="shared" si="168"/>
        <v>0</v>
      </c>
      <c r="G221" s="223">
        <f t="shared" si="169"/>
        <v>0</v>
      </c>
      <c r="H221" s="58"/>
      <c r="I221" s="485"/>
      <c r="J221" s="506">
        <f t="shared" si="170"/>
        <v>0</v>
      </c>
      <c r="K221" s="505"/>
      <c r="L221" s="506">
        <f t="shared" si="167"/>
        <v>0</v>
      </c>
      <c r="M221" s="505"/>
      <c r="N221" s="506">
        <f t="shared" si="171"/>
        <v>0</v>
      </c>
      <c r="O221" s="58">
        <v>0</v>
      </c>
      <c r="P221" s="215">
        <v>0</v>
      </c>
      <c r="Q221" s="58">
        <v>0</v>
      </c>
      <c r="R221" s="490">
        <f t="shared" si="165"/>
        <v>0</v>
      </c>
      <c r="S221" s="57">
        <f t="shared" si="166"/>
        <v>0</v>
      </c>
      <c r="T221" s="502"/>
      <c r="U221" s="366"/>
      <c r="V221" s="367"/>
      <c r="W221" s="367"/>
      <c r="X221" s="419"/>
      <c r="Y221" s="419"/>
      <c r="Z221" s="419"/>
      <c r="AA221" s="419"/>
      <c r="AB221" s="419"/>
      <c r="AC221" s="419"/>
      <c r="AD221" s="419"/>
      <c r="AE221" s="419"/>
      <c r="AF221" s="419"/>
      <c r="AG221"/>
      <c r="AH221"/>
      <c r="AI221"/>
      <c r="AJ221"/>
      <c r="AK221"/>
      <c r="AL221"/>
      <c r="AM221"/>
    </row>
    <row r="222" spans="1:39" x14ac:dyDescent="0.2">
      <c r="A222" s="282"/>
      <c r="B222" s="284"/>
      <c r="C222" s="285"/>
      <c r="D222" s="69"/>
      <c r="E222" s="484"/>
      <c r="F222" s="58">
        <f>D222/8</f>
        <v>0</v>
      </c>
      <c r="G222" s="223">
        <f>E222*F222</f>
        <v>0</v>
      </c>
      <c r="H222" s="58"/>
      <c r="I222" s="485"/>
      <c r="J222" s="506">
        <f>I222*H222</f>
        <v>0</v>
      </c>
      <c r="K222" s="505"/>
      <c r="L222" s="506">
        <f t="shared" si="167"/>
        <v>0</v>
      </c>
      <c r="M222" s="505"/>
      <c r="N222" s="506">
        <f>M222*(H222*1.5)</f>
        <v>0</v>
      </c>
      <c r="O222" s="58">
        <v>0</v>
      </c>
      <c r="P222" s="215">
        <v>0</v>
      </c>
      <c r="Q222" s="58">
        <v>0</v>
      </c>
      <c r="R222" s="490">
        <f t="shared" si="165"/>
        <v>0</v>
      </c>
      <c r="S222" s="518">
        <f t="shared" si="166"/>
        <v>0</v>
      </c>
      <c r="T222" s="502"/>
      <c r="U222" s="366"/>
      <c r="V222" s="367"/>
      <c r="W222" s="367"/>
      <c r="X222" s="419"/>
      <c r="Y222" s="419"/>
      <c r="Z222" s="419"/>
      <c r="AA222" s="419"/>
      <c r="AB222" s="419"/>
      <c r="AC222" s="419"/>
      <c r="AD222" s="419"/>
      <c r="AE222" s="419"/>
      <c r="AF222" s="419"/>
      <c r="AG222"/>
      <c r="AH222"/>
      <c r="AI222"/>
      <c r="AJ222"/>
      <c r="AK222"/>
      <c r="AL222"/>
      <c r="AM222"/>
    </row>
    <row r="223" spans="1:39" x14ac:dyDescent="0.2">
      <c r="A223" s="282"/>
      <c r="B223" s="284"/>
      <c r="C223" s="285"/>
      <c r="D223" s="69"/>
      <c r="E223" s="484"/>
      <c r="F223" s="58">
        <f>D223/8</f>
        <v>0</v>
      </c>
      <c r="G223" s="223">
        <f>E223*F223</f>
        <v>0</v>
      </c>
      <c r="H223" s="58"/>
      <c r="I223" s="485"/>
      <c r="J223" s="506">
        <f>I223*H223</f>
        <v>0</v>
      </c>
      <c r="K223" s="505"/>
      <c r="L223" s="506">
        <f>K223*$K$209</f>
        <v>0</v>
      </c>
      <c r="M223" s="505"/>
      <c r="N223" s="506">
        <f>M223*(H223*1.5)</f>
        <v>0</v>
      </c>
      <c r="O223" s="58">
        <v>0</v>
      </c>
      <c r="P223" s="215">
        <v>0</v>
      </c>
      <c r="Q223" s="58">
        <v>0</v>
      </c>
      <c r="R223" s="490">
        <f t="shared" si="165"/>
        <v>0</v>
      </c>
      <c r="S223" s="518">
        <f t="shared" si="166"/>
        <v>0</v>
      </c>
      <c r="T223" s="502"/>
      <c r="U223" s="366"/>
      <c r="V223" s="367"/>
      <c r="W223" s="367"/>
      <c r="X223" s="11"/>
      <c r="AG223"/>
      <c r="AH223"/>
      <c r="AI223"/>
      <c r="AJ223"/>
      <c r="AK223"/>
      <c r="AL223"/>
      <c r="AM223"/>
    </row>
    <row r="224" spans="1:39" x14ac:dyDescent="0.2">
      <c r="A224" s="282"/>
      <c r="B224" s="284"/>
      <c r="C224" s="285"/>
      <c r="D224" s="69"/>
      <c r="E224" s="484"/>
      <c r="F224" s="58">
        <f>D224/8</f>
        <v>0</v>
      </c>
      <c r="G224" s="223">
        <f>E224*F224</f>
        <v>0</v>
      </c>
      <c r="H224" s="58"/>
      <c r="I224" s="485"/>
      <c r="J224" s="506">
        <f>I224*H224</f>
        <v>0</v>
      </c>
      <c r="K224" s="505"/>
      <c r="L224" s="506">
        <f>K224*$K$209</f>
        <v>0</v>
      </c>
      <c r="M224" s="505"/>
      <c r="N224" s="506">
        <f>M224*(H224*1.5)</f>
        <v>0</v>
      </c>
      <c r="O224" s="58">
        <v>0</v>
      </c>
      <c r="P224" s="215">
        <v>0</v>
      </c>
      <c r="Q224" s="58">
        <v>0</v>
      </c>
      <c r="R224" s="490">
        <f t="shared" si="165"/>
        <v>0</v>
      </c>
      <c r="S224" s="518">
        <f t="shared" si="166"/>
        <v>0</v>
      </c>
      <c r="T224" s="502"/>
      <c r="U224" s="11"/>
      <c r="V224" s="11"/>
      <c r="W224" s="11"/>
      <c r="X224" s="11"/>
      <c r="AG224"/>
      <c r="AH224"/>
      <c r="AI224"/>
      <c r="AJ224"/>
      <c r="AK224"/>
      <c r="AL224"/>
      <c r="AM224"/>
    </row>
    <row r="225" spans="1:99" ht="13.5" thickBot="1" x14ac:dyDescent="0.25">
      <c r="A225" s="282"/>
      <c r="B225" s="284"/>
      <c r="C225" s="285"/>
      <c r="D225" s="69"/>
      <c r="E225" s="484"/>
      <c r="F225" s="58">
        <f t="shared" si="168"/>
        <v>0</v>
      </c>
      <c r="G225" s="223">
        <f t="shared" si="169"/>
        <v>0</v>
      </c>
      <c r="H225" s="58"/>
      <c r="I225" s="485"/>
      <c r="J225" s="506">
        <f t="shared" si="170"/>
        <v>0</v>
      </c>
      <c r="K225" s="505"/>
      <c r="L225" s="506">
        <f>K225*$K$209</f>
        <v>0</v>
      </c>
      <c r="M225" s="505"/>
      <c r="N225" s="506">
        <f t="shared" si="171"/>
        <v>0</v>
      </c>
      <c r="O225" s="58">
        <v>0</v>
      </c>
      <c r="P225" s="215">
        <v>0</v>
      </c>
      <c r="Q225" s="58">
        <v>0</v>
      </c>
      <c r="R225" s="490">
        <f t="shared" si="165"/>
        <v>0</v>
      </c>
      <c r="S225" s="57">
        <f t="shared" si="166"/>
        <v>0</v>
      </c>
      <c r="T225" s="502"/>
      <c r="U225" s="11"/>
      <c r="V225" s="11"/>
      <c r="W225" s="11"/>
      <c r="X225" s="11"/>
      <c r="AG225"/>
      <c r="AH225"/>
      <c r="AI225"/>
      <c r="AJ225"/>
      <c r="AK225"/>
      <c r="AL225"/>
      <c r="AM225"/>
    </row>
    <row r="226" spans="1:99" ht="13.5" thickBot="1" x14ac:dyDescent="0.25">
      <c r="A226" s="70" t="s">
        <v>177</v>
      </c>
      <c r="B226" s="54"/>
      <c r="C226" s="54"/>
      <c r="D226" s="415"/>
      <c r="E226" s="408">
        <f>SUM(E210:E225)</f>
        <v>0</v>
      </c>
      <c r="F226" s="404"/>
      <c r="G226" s="661">
        <f>SUM(G210:G225)</f>
        <v>0</v>
      </c>
      <c r="H226" s="396"/>
      <c r="I226" s="475"/>
      <c r="J226" s="661">
        <f>SUM(J210:J225)</f>
        <v>0</v>
      </c>
      <c r="K226" s="395"/>
      <c r="L226" s="661">
        <f>SUM(L210:L225)</f>
        <v>0</v>
      </c>
      <c r="M226" s="46"/>
      <c r="N226" s="661">
        <f t="shared" ref="N226:S226" si="172">SUM(N210:N225)</f>
        <v>0</v>
      </c>
      <c r="O226" s="661">
        <f t="shared" si="172"/>
        <v>0</v>
      </c>
      <c r="P226" s="661">
        <f t="shared" si="172"/>
        <v>0</v>
      </c>
      <c r="Q226" s="661">
        <f t="shared" si="172"/>
        <v>0</v>
      </c>
      <c r="R226" s="71">
        <f t="shared" si="172"/>
        <v>0</v>
      </c>
      <c r="S226" s="662">
        <f t="shared" si="172"/>
        <v>0</v>
      </c>
      <c r="T226" s="502"/>
      <c r="U226" s="11"/>
      <c r="V226" s="11"/>
      <c r="W226" s="11"/>
      <c r="X226" s="11"/>
      <c r="AG226"/>
      <c r="AH226"/>
      <c r="AI226"/>
      <c r="AJ226"/>
      <c r="AK226"/>
      <c r="AL226"/>
      <c r="AM226"/>
    </row>
    <row r="227" spans="1:99" s="1" customFormat="1" x14ac:dyDescent="0.2">
      <c r="A227" s="412"/>
      <c r="B227" s="54"/>
      <c r="C227" s="54"/>
      <c r="D227" s="74"/>
      <c r="E227" s="414"/>
      <c r="F227" s="74"/>
      <c r="G227" s="395"/>
      <c r="H227" s="74"/>
      <c r="I227" s="476"/>
      <c r="J227" s="395"/>
      <c r="K227" s="74"/>
      <c r="L227" s="395"/>
      <c r="M227" s="46"/>
      <c r="N227" s="395"/>
      <c r="O227" s="395"/>
      <c r="P227" s="440"/>
      <c r="Q227" s="74"/>
      <c r="R227" s="74"/>
      <c r="S227" s="74"/>
      <c r="T227" s="502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</row>
    <row r="228" spans="1:99" s="1" customFormat="1" ht="13.5" thickBot="1" x14ac:dyDescent="0.25">
      <c r="A228" s="413"/>
      <c r="B228" s="54"/>
      <c r="C228" s="54"/>
      <c r="D228" s="74"/>
      <c r="E228" s="411"/>
      <c r="F228" s="74"/>
      <c r="G228" s="74"/>
      <c r="H228" s="74"/>
      <c r="I228" s="476"/>
      <c r="J228" s="74"/>
      <c r="K228" s="74"/>
      <c r="L228" s="74"/>
      <c r="M228" s="46"/>
      <c r="N228" s="74"/>
      <c r="O228" s="74"/>
      <c r="P228" s="440"/>
      <c r="Q228" s="74"/>
      <c r="R228" s="74"/>
      <c r="S228" s="74"/>
      <c r="T228" s="418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</row>
    <row r="229" spans="1:99" ht="13.5" thickBot="1" x14ac:dyDescent="0.25">
      <c r="A229" s="70" t="s">
        <v>151</v>
      </c>
      <c r="B229" s="54"/>
      <c r="C229" s="54"/>
      <c r="D229" s="338"/>
      <c r="E229" s="416">
        <f>E226+E208+E192</f>
        <v>0</v>
      </c>
      <c r="F229" s="338"/>
      <c r="G229" s="417">
        <f>G226+G208+G192</f>
        <v>0</v>
      </c>
      <c r="H229" s="338"/>
      <c r="I229" s="469"/>
      <c r="J229" s="417">
        <f>J226+J208+J192</f>
        <v>0</v>
      </c>
      <c r="K229" s="338"/>
      <c r="L229" s="417">
        <f>L226+L208+L192</f>
        <v>0</v>
      </c>
      <c r="M229" s="338"/>
      <c r="N229" s="417">
        <f t="shared" ref="N229:S229" si="173">N226+N208+N192</f>
        <v>0</v>
      </c>
      <c r="O229" s="417">
        <f t="shared" si="173"/>
        <v>0</v>
      </c>
      <c r="P229" s="417">
        <f t="shared" si="173"/>
        <v>0</v>
      </c>
      <c r="Q229" s="417">
        <f t="shared" si="173"/>
        <v>0</v>
      </c>
      <c r="R229" s="417">
        <f t="shared" si="173"/>
        <v>0</v>
      </c>
      <c r="S229" s="417">
        <f t="shared" si="173"/>
        <v>0</v>
      </c>
      <c r="T229" s="418"/>
      <c r="U229" s="11"/>
      <c r="V229" s="11"/>
      <c r="W229" s="11"/>
      <c r="X229" s="11"/>
      <c r="AG229"/>
      <c r="AH229"/>
      <c r="AI229"/>
      <c r="AJ229"/>
      <c r="AK229"/>
      <c r="AL229"/>
      <c r="AM229"/>
    </row>
    <row r="230" spans="1:99" s="436" customFormat="1" ht="33.75" customHeight="1" x14ac:dyDescent="0.2">
      <c r="A230" s="52"/>
      <c r="B230" s="54"/>
      <c r="C230" s="54"/>
      <c r="D230" s="338"/>
      <c r="E230" s="338"/>
      <c r="F230" s="338"/>
      <c r="G230" s="338"/>
      <c r="H230" s="469"/>
      <c r="I230" s="338"/>
      <c r="J230" s="46"/>
      <c r="K230" s="338"/>
      <c r="L230" s="338"/>
      <c r="M230" s="338"/>
      <c r="N230" s="421"/>
      <c r="O230" s="421"/>
      <c r="P230" s="421"/>
      <c r="Q230" s="421"/>
      <c r="R230" s="45"/>
      <c r="S230" s="72"/>
      <c r="T230" s="418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</row>
    <row r="231" spans="1:99" s="1" customFormat="1" x14ac:dyDescent="0.2">
      <c r="A231" s="52"/>
      <c r="B231" s="54"/>
      <c r="C231" s="54"/>
      <c r="D231" s="74"/>
      <c r="E231" s="74"/>
      <c r="F231" s="74"/>
      <c r="G231" s="74"/>
      <c r="H231" s="476"/>
      <c r="I231" s="74"/>
      <c r="J231" s="74"/>
      <c r="K231" s="74"/>
      <c r="L231" s="74"/>
      <c r="M231" s="74"/>
      <c r="N231" s="440"/>
      <c r="O231" s="440"/>
      <c r="P231" s="510"/>
      <c r="Q231" s="440"/>
      <c r="R231" s="74"/>
      <c r="S231" s="74"/>
      <c r="T231" s="418"/>
      <c r="U231" s="11"/>
      <c r="V231" s="533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</row>
    <row r="232" spans="1:99" ht="25.5" x14ac:dyDescent="0.2">
      <c r="A232" s="55" t="s">
        <v>251</v>
      </c>
      <c r="B232" s="55" t="s">
        <v>47</v>
      </c>
      <c r="C232" s="55" t="s">
        <v>29</v>
      </c>
      <c r="D232" s="55" t="s">
        <v>172</v>
      </c>
      <c r="E232" s="55" t="s">
        <v>279</v>
      </c>
      <c r="F232" s="55" t="s">
        <v>280</v>
      </c>
      <c r="G232" s="53" t="s">
        <v>263</v>
      </c>
      <c r="H232" s="474" t="s">
        <v>379</v>
      </c>
      <c r="I232" s="53" t="s">
        <v>305</v>
      </c>
      <c r="J232" s="53" t="s">
        <v>396</v>
      </c>
      <c r="K232" s="53" t="s">
        <v>174</v>
      </c>
      <c r="L232" s="53" t="s">
        <v>172</v>
      </c>
      <c r="M232" s="53" t="s">
        <v>130</v>
      </c>
      <c r="N232" s="441"/>
      <c r="O232" s="441"/>
      <c r="P232" s="441"/>
      <c r="Q232" s="441"/>
      <c r="R232" s="53" t="s">
        <v>265</v>
      </c>
      <c r="S232" s="53" t="s">
        <v>129</v>
      </c>
      <c r="T232" s="418"/>
      <c r="U232" s="11"/>
      <c r="V232" s="11"/>
      <c r="W232" s="11"/>
      <c r="X232" s="11"/>
      <c r="AG232"/>
      <c r="AH232"/>
      <c r="AI232"/>
      <c r="AJ232"/>
      <c r="AK232"/>
      <c r="AL232"/>
      <c r="AM232"/>
    </row>
    <row r="233" spans="1:99" x14ac:dyDescent="0.2">
      <c r="A233" s="52"/>
      <c r="B233" s="54"/>
      <c r="C233" s="54"/>
      <c r="D233" s="338"/>
      <c r="E233" s="338"/>
      <c r="F233" s="338"/>
      <c r="G233" s="338"/>
      <c r="H233" s="469"/>
      <c r="I233" s="338"/>
      <c r="J233" s="46"/>
      <c r="K233" s="338"/>
      <c r="L233" s="338"/>
      <c r="M233" s="338"/>
      <c r="N233" s="421"/>
      <c r="O233" s="421"/>
      <c r="P233" s="421"/>
      <c r="Q233" s="421"/>
      <c r="R233" s="45"/>
      <c r="S233" s="72"/>
      <c r="T233" s="535"/>
      <c r="U233" s="54"/>
      <c r="V233" s="54"/>
      <c r="W233" s="419"/>
      <c r="X233" s="419"/>
      <c r="Y233" s="419"/>
      <c r="Z233" s="419"/>
      <c r="AA233" s="419"/>
      <c r="AB233" s="419"/>
      <c r="AC233" s="419"/>
      <c r="AD233" s="419"/>
      <c r="AE233" s="419"/>
      <c r="AF233" s="419"/>
      <c r="AG233"/>
      <c r="AH233"/>
      <c r="AI233"/>
      <c r="AJ233"/>
      <c r="AK233"/>
      <c r="AL233"/>
      <c r="AM233"/>
    </row>
    <row r="234" spans="1:99" x14ac:dyDescent="0.2">
      <c r="A234" s="624" t="s">
        <v>397</v>
      </c>
      <c r="B234" s="75"/>
      <c r="C234" s="75"/>
      <c r="D234" s="74"/>
      <c r="E234" s="157"/>
      <c r="F234" s="74"/>
      <c r="G234" s="74"/>
      <c r="H234" s="476"/>
      <c r="I234" s="226"/>
      <c r="J234" s="46"/>
      <c r="K234" s="74"/>
      <c r="L234" s="74"/>
      <c r="M234" s="306" t="s">
        <v>310</v>
      </c>
      <c r="N234" s="440"/>
      <c r="O234" s="440"/>
      <c r="P234" s="440"/>
      <c r="Q234" s="440"/>
      <c r="R234" s="45"/>
      <c r="S234" s="306" t="s">
        <v>310</v>
      </c>
      <c r="T234" s="420"/>
      <c r="U234" s="419"/>
      <c r="V234" s="419"/>
      <c r="W234" s="419"/>
      <c r="X234" s="419"/>
      <c r="Y234" s="419"/>
      <c r="Z234" s="419"/>
      <c r="AA234" s="419"/>
      <c r="AB234" s="419"/>
      <c r="AC234" s="419"/>
      <c r="AD234" s="419"/>
      <c r="AE234" s="419"/>
      <c r="AF234" s="419"/>
      <c r="AG234"/>
      <c r="AH234"/>
      <c r="AI234"/>
      <c r="AJ234"/>
      <c r="AK234"/>
      <c r="AL234"/>
      <c r="AM234"/>
    </row>
    <row r="235" spans="1:99" x14ac:dyDescent="0.2">
      <c r="A235" s="678"/>
      <c r="B235" s="284"/>
      <c r="C235" s="285"/>
      <c r="D235" s="69"/>
      <c r="E235" s="484"/>
      <c r="F235" s="58">
        <f>D235/6</f>
        <v>0</v>
      </c>
      <c r="G235" s="223">
        <f t="shared" ref="G235:G238" si="174">E235*F235</f>
        <v>0</v>
      </c>
      <c r="H235" s="556"/>
      <c r="I235" s="58"/>
      <c r="J235" s="225">
        <f>H235*I235</f>
        <v>0</v>
      </c>
      <c r="K235" s="215">
        <v>0</v>
      </c>
      <c r="L235" s="223">
        <f>G235+J235+K235</f>
        <v>0</v>
      </c>
      <c r="M235" s="58"/>
      <c r="N235" s="679" t="s">
        <v>398</v>
      </c>
      <c r="O235" s="434"/>
      <c r="P235" s="434"/>
      <c r="Q235" s="434"/>
      <c r="R235" s="490">
        <f t="shared" ref="R235:R238" si="175">L235+M235</f>
        <v>0</v>
      </c>
      <c r="S235" s="518"/>
      <c r="T235" s="420"/>
      <c r="U235" s="11"/>
      <c r="V235" s="11"/>
      <c r="W235" s="11"/>
      <c r="X235" s="11"/>
      <c r="AG235"/>
      <c r="AH235"/>
      <c r="AI235"/>
      <c r="AJ235"/>
      <c r="AK235"/>
      <c r="AL235"/>
      <c r="AM235"/>
    </row>
    <row r="236" spans="1:99" x14ac:dyDescent="0.2">
      <c r="A236" s="678"/>
      <c r="B236" s="284"/>
      <c r="C236" s="285"/>
      <c r="D236" s="69"/>
      <c r="E236" s="484"/>
      <c r="F236" s="58">
        <f>D236/6</f>
        <v>0</v>
      </c>
      <c r="G236" s="223">
        <f t="shared" si="174"/>
        <v>0</v>
      </c>
      <c r="H236" s="556"/>
      <c r="I236" s="58">
        <v>0</v>
      </c>
      <c r="J236" s="225">
        <f>H236*I236</f>
        <v>0</v>
      </c>
      <c r="K236" s="215">
        <v>0</v>
      </c>
      <c r="L236" s="223">
        <f>G236+J236+K236</f>
        <v>0</v>
      </c>
      <c r="M236" s="58"/>
      <c r="N236" s="434"/>
      <c r="O236" s="434"/>
      <c r="P236" s="434"/>
      <c r="Q236" s="434"/>
      <c r="R236" s="490">
        <f t="shared" si="175"/>
        <v>0</v>
      </c>
      <c r="S236" s="518"/>
      <c r="T236" s="418"/>
      <c r="U236" s="419"/>
      <c r="V236" s="419"/>
      <c r="W236" s="419"/>
      <c r="X236" s="419"/>
      <c r="Y236" s="419"/>
      <c r="Z236" s="419"/>
      <c r="AA236" s="419"/>
      <c r="AB236" s="419"/>
      <c r="AC236" s="419"/>
      <c r="AD236" s="419"/>
      <c r="AE236" s="419"/>
      <c r="AF236" s="419"/>
      <c r="AG236"/>
      <c r="AH236"/>
      <c r="AI236"/>
      <c r="AJ236"/>
      <c r="AK236"/>
      <c r="AL236"/>
      <c r="AM236"/>
    </row>
    <row r="237" spans="1:99" x14ac:dyDescent="0.2">
      <c r="A237" s="693"/>
      <c r="B237" s="284"/>
      <c r="C237" s="285"/>
      <c r="D237" s="69"/>
      <c r="E237" s="484"/>
      <c r="F237" s="58">
        <f>D237/6</f>
        <v>0</v>
      </c>
      <c r="G237" s="223">
        <f t="shared" si="174"/>
        <v>0</v>
      </c>
      <c r="H237" s="556"/>
      <c r="I237" s="657"/>
      <c r="J237" s="225">
        <f>H237*I237</f>
        <v>0</v>
      </c>
      <c r="K237" s="215">
        <v>0</v>
      </c>
      <c r="L237" s="223">
        <f>G237+J237+K237</f>
        <v>0</v>
      </c>
      <c r="M237" s="58"/>
      <c r="N237" s="434"/>
      <c r="O237" s="434"/>
      <c r="P237" s="434"/>
      <c r="Q237" s="434"/>
      <c r="R237" s="490">
        <f t="shared" si="175"/>
        <v>0</v>
      </c>
      <c r="S237" s="57"/>
      <c r="T237" s="535"/>
      <c r="U237" s="54"/>
      <c r="V237" s="54"/>
      <c r="W237" s="419"/>
      <c r="X237" s="419"/>
      <c r="Y237" s="419"/>
      <c r="Z237" s="419"/>
      <c r="AA237" s="419"/>
      <c r="AB237" s="419"/>
      <c r="AC237" s="419"/>
      <c r="AD237" s="419"/>
      <c r="AE237" s="419"/>
      <c r="AF237" s="419"/>
      <c r="AG237"/>
      <c r="AH237"/>
      <c r="AI237"/>
      <c r="AJ237"/>
      <c r="AK237"/>
      <c r="AL237"/>
      <c r="AM237"/>
    </row>
    <row r="238" spans="1:99" ht="13.5" thickBot="1" x14ac:dyDescent="0.25">
      <c r="A238" s="283"/>
      <c r="B238" s="284"/>
      <c r="C238" s="285"/>
      <c r="D238" s="69"/>
      <c r="E238" s="484"/>
      <c r="F238" s="58">
        <v>0</v>
      </c>
      <c r="G238" s="223">
        <f t="shared" si="174"/>
        <v>0</v>
      </c>
      <c r="H238" s="556"/>
      <c r="I238" s="58">
        <v>0</v>
      </c>
      <c r="J238" s="225">
        <f>H238*I238</f>
        <v>0</v>
      </c>
      <c r="K238" s="215">
        <v>0</v>
      </c>
      <c r="L238" s="223">
        <f>G238+J238+K238</f>
        <v>0</v>
      </c>
      <c r="M238" s="58"/>
      <c r="N238" s="434"/>
      <c r="O238" s="434"/>
      <c r="P238" s="434"/>
      <c r="Q238" s="434"/>
      <c r="R238" s="490">
        <f t="shared" si="175"/>
        <v>0</v>
      </c>
      <c r="S238" s="57"/>
      <c r="T238" s="418"/>
      <c r="U238" s="11"/>
      <c r="V238" s="11"/>
      <c r="W238" s="11"/>
      <c r="X238" s="11"/>
      <c r="AG238"/>
      <c r="AH238"/>
      <c r="AI238"/>
      <c r="AJ238"/>
      <c r="AK238"/>
      <c r="AL238"/>
      <c r="AM238"/>
    </row>
    <row r="239" spans="1:99" ht="13.5" thickBot="1" x14ac:dyDescent="0.25">
      <c r="A239" s="70" t="s">
        <v>311</v>
      </c>
      <c r="B239" s="54"/>
      <c r="C239" s="54"/>
      <c r="D239" s="395"/>
      <c r="E239" s="395"/>
      <c r="F239" s="396"/>
      <c r="G239" s="71">
        <f>SUM(G235:G238)</f>
        <v>0</v>
      </c>
      <c r="H239" s="475"/>
      <c r="I239" s="396"/>
      <c r="J239" s="71">
        <f>SUM(J235:J238)</f>
        <v>0</v>
      </c>
      <c r="K239" s="71">
        <f>SUM(K235:K238)</f>
        <v>0</v>
      </c>
      <c r="L239" s="71">
        <f>SUM(L235:L238)</f>
        <v>0</v>
      </c>
      <c r="M239" s="71">
        <f>SUM(M238:M238)</f>
        <v>0</v>
      </c>
      <c r="N239" s="440"/>
      <c r="O239" s="440"/>
      <c r="P239" s="510"/>
      <c r="Q239" s="440"/>
      <c r="R239" s="71">
        <f>SUM(R235:R238)</f>
        <v>0</v>
      </c>
      <c r="S239" s="71">
        <f>SUM(S238:S238)</f>
        <v>0</v>
      </c>
      <c r="T239" s="418"/>
      <c r="U239" s="11"/>
      <c r="V239" s="11"/>
      <c r="W239" s="11"/>
      <c r="X239" s="11"/>
      <c r="AG239"/>
      <c r="AH239"/>
      <c r="AI239"/>
      <c r="AJ239"/>
      <c r="AK239"/>
      <c r="AL239"/>
      <c r="AM239"/>
    </row>
    <row r="240" spans="1:99" x14ac:dyDescent="0.2">
      <c r="A240" s="52"/>
      <c r="B240" s="54"/>
      <c r="C240" s="54"/>
      <c r="D240" s="74"/>
      <c r="E240" s="74"/>
      <c r="F240" s="74"/>
      <c r="G240" s="74"/>
      <c r="H240" s="476"/>
      <c r="I240" s="74"/>
      <c r="J240" s="74"/>
      <c r="K240" s="74"/>
      <c r="L240" s="74"/>
      <c r="M240" s="74"/>
      <c r="N240" s="440"/>
      <c r="O240" s="440"/>
      <c r="P240" s="510"/>
      <c r="Q240" s="440"/>
      <c r="R240" s="74"/>
      <c r="S240" s="74"/>
      <c r="T240" s="418"/>
      <c r="U240" s="11"/>
      <c r="V240" s="11"/>
      <c r="W240" s="11"/>
      <c r="X240" s="11"/>
      <c r="AG240"/>
      <c r="AH240"/>
      <c r="AI240"/>
      <c r="AJ240"/>
      <c r="AK240"/>
      <c r="AL240"/>
      <c r="AM240"/>
    </row>
    <row r="241" spans="1:39" x14ac:dyDescent="0.2">
      <c r="A241" s="52"/>
      <c r="B241" s="54"/>
      <c r="C241" s="54"/>
      <c r="D241" s="74"/>
      <c r="E241" s="74"/>
      <c r="F241" s="74"/>
      <c r="G241" s="74"/>
      <c r="H241" s="476"/>
      <c r="I241" s="74"/>
      <c r="J241" s="74"/>
      <c r="K241" s="74"/>
      <c r="L241" s="74"/>
      <c r="M241" s="74"/>
      <c r="N241" s="440"/>
      <c r="O241" s="440"/>
      <c r="P241" s="510"/>
      <c r="Q241" s="440"/>
      <c r="R241" s="74"/>
      <c r="S241" s="74"/>
      <c r="T241" s="418"/>
      <c r="U241" s="11"/>
      <c r="V241" s="11"/>
      <c r="W241" s="11"/>
      <c r="X241" s="11"/>
      <c r="AG241"/>
      <c r="AH241"/>
      <c r="AI241"/>
      <c r="AJ241"/>
      <c r="AK241"/>
      <c r="AL241"/>
      <c r="AM241"/>
    </row>
    <row r="242" spans="1:39" x14ac:dyDescent="0.2">
      <c r="D242" s="74"/>
      <c r="E242" s="74"/>
      <c r="F242" s="74"/>
      <c r="G242" s="74"/>
      <c r="H242" s="476"/>
      <c r="I242" s="74"/>
      <c r="J242" s="74"/>
      <c r="K242" s="74"/>
      <c r="L242" s="74"/>
      <c r="M242" s="74"/>
      <c r="N242" s="440"/>
      <c r="O242" s="440"/>
      <c r="P242" s="510"/>
      <c r="Q242" s="440"/>
      <c r="R242" s="74"/>
      <c r="S242" s="74"/>
      <c r="T242" s="418"/>
      <c r="U242" s="11"/>
      <c r="V242" s="11"/>
      <c r="W242" s="11"/>
      <c r="X242" s="11"/>
      <c r="AG242"/>
      <c r="AH242"/>
      <c r="AI242"/>
      <c r="AJ242"/>
      <c r="AK242"/>
      <c r="AL242"/>
      <c r="AM242"/>
    </row>
    <row r="243" spans="1:39" x14ac:dyDescent="0.2">
      <c r="D243" s="74"/>
      <c r="E243" s="74"/>
      <c r="F243" s="74"/>
      <c r="G243" s="74"/>
      <c r="H243" s="476"/>
      <c r="I243" s="74"/>
      <c r="J243" s="74"/>
      <c r="K243" s="74"/>
      <c r="L243" s="74"/>
      <c r="M243" s="74"/>
      <c r="N243" s="440"/>
      <c r="O243" s="440"/>
      <c r="P243" s="510"/>
      <c r="Q243" s="440"/>
      <c r="R243" s="74"/>
      <c r="S243" s="74"/>
      <c r="T243" s="418"/>
      <c r="U243" s="11"/>
      <c r="V243" s="11"/>
      <c r="W243" s="11"/>
      <c r="X243" s="11"/>
      <c r="AG243"/>
      <c r="AH243"/>
      <c r="AI243"/>
      <c r="AJ243"/>
      <c r="AK243"/>
      <c r="AL243"/>
      <c r="AM243"/>
    </row>
    <row r="244" spans="1:39" x14ac:dyDescent="0.2">
      <c r="A244" s="52"/>
      <c r="B244" s="54"/>
      <c r="C244" s="54"/>
      <c r="D244" s="74"/>
      <c r="E244" s="74"/>
      <c r="F244" s="74"/>
      <c r="G244" s="74"/>
      <c r="H244" s="476"/>
      <c r="I244" s="74"/>
      <c r="J244" s="74"/>
      <c r="K244" s="74"/>
      <c r="L244" s="74"/>
      <c r="M244" s="74"/>
      <c r="N244" s="440"/>
      <c r="O244" s="440"/>
      <c r="P244" s="510"/>
      <c r="Q244" s="440"/>
      <c r="R244" s="74"/>
      <c r="S244" s="74"/>
      <c r="T244" s="418"/>
      <c r="U244" s="11"/>
      <c r="V244" s="11"/>
      <c r="W244" s="11"/>
      <c r="X244" s="11"/>
      <c r="AG244"/>
      <c r="AH244"/>
      <c r="AI244"/>
      <c r="AJ244"/>
      <c r="AK244"/>
      <c r="AL244"/>
      <c r="AM244"/>
    </row>
    <row r="245" spans="1:39" x14ac:dyDescent="0.2">
      <c r="A245" s="52"/>
      <c r="B245" s="54"/>
      <c r="C245" s="54"/>
      <c r="D245" s="74"/>
      <c r="E245" s="74"/>
      <c r="F245" s="74"/>
      <c r="G245" s="74"/>
      <c r="H245" s="476"/>
      <c r="I245" s="74"/>
      <c r="J245" s="74"/>
      <c r="K245" s="74"/>
      <c r="L245" s="74"/>
      <c r="M245" s="74"/>
      <c r="N245" s="440"/>
      <c r="O245" s="440"/>
      <c r="P245" s="510"/>
      <c r="Q245" s="440"/>
      <c r="R245" s="74"/>
      <c r="S245" s="74"/>
      <c r="T245" s="73"/>
      <c r="U245" s="11"/>
      <c r="V245" s="11"/>
      <c r="W245" s="11"/>
      <c r="X245" s="11"/>
      <c r="AG245"/>
      <c r="AH245"/>
      <c r="AI245"/>
      <c r="AJ245"/>
      <c r="AK245"/>
      <c r="AL245"/>
      <c r="AM245"/>
    </row>
    <row r="246" spans="1:39" ht="13.5" thickBot="1" x14ac:dyDescent="0.25">
      <c r="A246" s="52"/>
      <c r="B246" s="54"/>
      <c r="C246" s="54"/>
      <c r="D246" s="74"/>
      <c r="E246" s="74"/>
      <c r="F246" s="74"/>
      <c r="G246" s="74"/>
      <c r="H246" s="476"/>
      <c r="I246" s="74"/>
      <c r="J246" s="74"/>
      <c r="K246" s="74"/>
      <c r="L246" s="74"/>
      <c r="M246" s="74"/>
      <c r="N246" s="440"/>
      <c r="O246" s="440"/>
      <c r="P246" s="510"/>
      <c r="Q246" s="440"/>
      <c r="R246" s="74"/>
      <c r="S246" s="74"/>
      <c r="T246" s="73"/>
      <c r="U246" s="11"/>
      <c r="V246" s="11"/>
      <c r="W246" s="11"/>
      <c r="X246" s="11"/>
      <c r="AG246"/>
      <c r="AH246"/>
      <c r="AI246"/>
      <c r="AJ246"/>
      <c r="AK246"/>
      <c r="AL246"/>
      <c r="AM246"/>
    </row>
    <row r="247" spans="1:39" ht="10.5" hidden="1" customHeight="1" x14ac:dyDescent="0.2">
      <c r="A247" s="52"/>
      <c r="B247" s="54"/>
      <c r="C247" s="54"/>
      <c r="D247" s="74"/>
      <c r="E247" s="74"/>
      <c r="F247" s="74"/>
      <c r="G247" s="74"/>
      <c r="H247" s="476"/>
      <c r="I247" s="74"/>
      <c r="J247" s="46"/>
      <c r="K247" s="74"/>
      <c r="L247" s="74"/>
      <c r="M247" s="74"/>
      <c r="N247" s="440"/>
      <c r="O247" s="440"/>
      <c r="P247" s="510"/>
      <c r="Q247" s="440"/>
      <c r="R247" s="45"/>
      <c r="S247" s="72"/>
      <c r="T247" s="11"/>
      <c r="U247" s="11"/>
      <c r="V247" s="11"/>
      <c r="W247" s="11"/>
      <c r="X247" s="11"/>
      <c r="AG247"/>
      <c r="AH247"/>
      <c r="AI247"/>
      <c r="AJ247"/>
      <c r="AK247"/>
      <c r="AL247"/>
      <c r="AM247"/>
    </row>
    <row r="248" spans="1:39" ht="13.5" hidden="1" thickBot="1" x14ac:dyDescent="0.25">
      <c r="A248" s="70" t="s">
        <v>152</v>
      </c>
      <c r="B248" s="54"/>
      <c r="C248" s="54"/>
      <c r="D248" s="439"/>
      <c r="E248" s="439"/>
      <c r="F248" s="439"/>
      <c r="G248" s="439"/>
      <c r="H248" s="477"/>
      <c r="I248" s="439"/>
      <c r="J248" s="438"/>
      <c r="K248" s="439"/>
      <c r="L248" s="439"/>
      <c r="M248" s="439"/>
      <c r="N248" s="440"/>
      <c r="O248" s="440"/>
      <c r="Q248" s="440"/>
      <c r="R248" s="417">
        <f>R73+R229+R123+R62+R239</f>
        <v>0</v>
      </c>
      <c r="S248" s="72"/>
      <c r="T248" s="11"/>
      <c r="U248" s="11"/>
      <c r="V248" s="11"/>
      <c r="W248" s="11"/>
      <c r="X248" s="11"/>
      <c r="AG248"/>
      <c r="AH248"/>
      <c r="AI248"/>
      <c r="AJ248"/>
      <c r="AK248"/>
      <c r="AL248"/>
      <c r="AM248"/>
    </row>
    <row r="249" spans="1:39" ht="13.5" hidden="1" thickBot="1" x14ac:dyDescent="0.25">
      <c r="A249" s="49"/>
      <c r="B249" s="42"/>
      <c r="C249" s="42"/>
      <c r="D249" s="45"/>
      <c r="E249" s="45"/>
      <c r="F249" s="45"/>
      <c r="G249" s="45"/>
      <c r="H249" s="461"/>
      <c r="I249" s="45"/>
      <c r="J249" s="47"/>
      <c r="K249" s="45"/>
      <c r="L249" s="45"/>
      <c r="M249" s="45"/>
      <c r="N249" s="440"/>
      <c r="O249" s="440"/>
      <c r="P249" s="440"/>
      <c r="Q249" s="45" t="s">
        <v>145</v>
      </c>
      <c r="R249" s="72"/>
      <c r="S249" s="73"/>
      <c r="T249" s="11"/>
      <c r="U249" s="11"/>
      <c r="V249" s="11"/>
      <c r="W249" s="11"/>
      <c r="X249" s="11"/>
      <c r="AG249"/>
      <c r="AH249"/>
      <c r="AI249"/>
      <c r="AJ249"/>
      <c r="AK249"/>
      <c r="AL249"/>
      <c r="AM249"/>
    </row>
    <row r="250" spans="1:39" ht="13.5" hidden="1" thickBot="1" x14ac:dyDescent="0.25">
      <c r="A250" s="282" t="s">
        <v>210</v>
      </c>
      <c r="B250" s="286" t="s">
        <v>145</v>
      </c>
      <c r="C250" s="285" t="s">
        <v>145</v>
      </c>
      <c r="D250" s="68">
        <f>O250*P250</f>
        <v>0</v>
      </c>
      <c r="E250" s="69">
        <f>P250*O250</f>
        <v>0</v>
      </c>
      <c r="F250" s="57">
        <v>0</v>
      </c>
      <c r="G250" s="57"/>
      <c r="H250" s="281">
        <v>0</v>
      </c>
      <c r="I250" s="209"/>
      <c r="J250" s="81"/>
      <c r="K250" s="58">
        <v>0</v>
      </c>
      <c r="L250" s="59">
        <v>0</v>
      </c>
      <c r="M250" s="215">
        <v>0</v>
      </c>
      <c r="N250" s="69">
        <v>0</v>
      </c>
      <c r="O250" s="82">
        <v>17.5</v>
      </c>
      <c r="P250" s="334">
        <v>0</v>
      </c>
      <c r="Q250" s="302"/>
      <c r="R250" s="14"/>
      <c r="S250" s="11"/>
      <c r="T250" s="11"/>
      <c r="U250" s="11"/>
      <c r="V250" s="11"/>
      <c r="W250" s="11"/>
      <c r="X250" s="11"/>
      <c r="AG250"/>
      <c r="AH250"/>
      <c r="AI250"/>
      <c r="AJ250"/>
      <c r="AK250"/>
      <c r="AL250"/>
      <c r="AM250"/>
    </row>
    <row r="251" spans="1:39" ht="13.5" hidden="1" thickBot="1" x14ac:dyDescent="0.25">
      <c r="A251" s="282" t="s">
        <v>224</v>
      </c>
      <c r="B251" s="286" t="s">
        <v>145</v>
      </c>
      <c r="C251" s="285" t="s">
        <v>145</v>
      </c>
      <c r="D251" s="68">
        <f t="shared" ref="D251:D280" si="176">O251*P251</f>
        <v>0</v>
      </c>
      <c r="E251" s="69">
        <f t="shared" ref="E251:E280" si="177">P251*O251</f>
        <v>0</v>
      </c>
      <c r="F251" s="57">
        <v>0</v>
      </c>
      <c r="G251" s="57"/>
      <c r="H251" s="281">
        <v>0</v>
      </c>
      <c r="I251" s="209"/>
      <c r="J251" s="81"/>
      <c r="K251" s="58">
        <v>0</v>
      </c>
      <c r="L251" s="59">
        <v>0</v>
      </c>
      <c r="M251" s="215">
        <v>0</v>
      </c>
      <c r="N251" s="69">
        <v>0</v>
      </c>
      <c r="O251" s="82">
        <v>17.5</v>
      </c>
      <c r="P251" s="334">
        <v>0</v>
      </c>
      <c r="Q251" s="302"/>
      <c r="R251" s="14"/>
      <c r="S251" s="11"/>
      <c r="T251" s="11"/>
      <c r="U251" s="11"/>
      <c r="V251" s="11"/>
      <c r="W251" s="11"/>
      <c r="X251" s="11"/>
      <c r="AG251"/>
      <c r="AH251"/>
      <c r="AI251"/>
      <c r="AJ251"/>
      <c r="AK251"/>
      <c r="AL251"/>
      <c r="AM251"/>
    </row>
    <row r="252" spans="1:39" ht="13.5" hidden="1" thickBot="1" x14ac:dyDescent="0.25">
      <c r="A252" s="282" t="s">
        <v>231</v>
      </c>
      <c r="B252" s="286" t="s">
        <v>145</v>
      </c>
      <c r="C252" s="285" t="s">
        <v>145</v>
      </c>
      <c r="D252" s="68">
        <f t="shared" si="176"/>
        <v>0</v>
      </c>
      <c r="E252" s="69">
        <f t="shared" si="177"/>
        <v>0</v>
      </c>
      <c r="F252" s="57">
        <v>0</v>
      </c>
      <c r="G252" s="57"/>
      <c r="H252" s="281">
        <v>0</v>
      </c>
      <c r="I252" s="209"/>
      <c r="J252" s="81"/>
      <c r="K252" s="58">
        <v>0</v>
      </c>
      <c r="L252" s="59">
        <v>0</v>
      </c>
      <c r="M252" s="215">
        <v>0</v>
      </c>
      <c r="N252" s="69">
        <v>0</v>
      </c>
      <c r="O252" s="82">
        <v>17.5</v>
      </c>
      <c r="P252" s="334">
        <v>0</v>
      </c>
      <c r="Q252" s="302"/>
      <c r="R252" s="14"/>
      <c r="S252" s="11"/>
      <c r="T252" s="11"/>
      <c r="U252" s="11"/>
      <c r="V252" s="11"/>
      <c r="W252" s="11"/>
      <c r="X252" s="11"/>
      <c r="AG252"/>
      <c r="AH252"/>
      <c r="AI252"/>
      <c r="AJ252"/>
      <c r="AK252"/>
      <c r="AL252"/>
      <c r="AM252"/>
    </row>
    <row r="253" spans="1:39" ht="13.5" hidden="1" thickBot="1" x14ac:dyDescent="0.25">
      <c r="A253" s="282" t="s">
        <v>216</v>
      </c>
      <c r="B253" s="286" t="s">
        <v>145</v>
      </c>
      <c r="C253" s="285" t="s">
        <v>145</v>
      </c>
      <c r="D253" s="68">
        <f t="shared" si="176"/>
        <v>0</v>
      </c>
      <c r="E253" s="69">
        <f t="shared" si="177"/>
        <v>0</v>
      </c>
      <c r="F253" s="57">
        <v>0</v>
      </c>
      <c r="G253" s="57"/>
      <c r="H253" s="281">
        <v>0</v>
      </c>
      <c r="I253" s="209"/>
      <c r="J253" s="81"/>
      <c r="K253" s="58">
        <v>0</v>
      </c>
      <c r="L253" s="59">
        <v>0</v>
      </c>
      <c r="M253" s="215">
        <v>0</v>
      </c>
      <c r="N253" s="69">
        <v>0</v>
      </c>
      <c r="O253" s="82">
        <v>17.5</v>
      </c>
      <c r="P253" s="334">
        <v>0</v>
      </c>
      <c r="Q253" s="302"/>
      <c r="R253" s="14"/>
      <c r="S253" s="11"/>
      <c r="T253" s="11"/>
      <c r="U253" s="11"/>
      <c r="V253" s="11"/>
      <c r="W253" s="11"/>
      <c r="X253" s="11"/>
      <c r="AG253"/>
      <c r="AH253"/>
      <c r="AI253"/>
      <c r="AJ253"/>
      <c r="AK253"/>
      <c r="AL253"/>
      <c r="AM253"/>
    </row>
    <row r="254" spans="1:39" ht="13.5" hidden="1" thickBot="1" x14ac:dyDescent="0.25">
      <c r="A254" s="282" t="s">
        <v>215</v>
      </c>
      <c r="B254" s="286" t="s">
        <v>145</v>
      </c>
      <c r="C254" s="285" t="s">
        <v>145</v>
      </c>
      <c r="D254" s="68">
        <f t="shared" si="176"/>
        <v>0</v>
      </c>
      <c r="E254" s="69">
        <f t="shared" si="177"/>
        <v>0</v>
      </c>
      <c r="F254" s="57">
        <v>0</v>
      </c>
      <c r="G254" s="57"/>
      <c r="H254" s="281">
        <v>0</v>
      </c>
      <c r="I254" s="209"/>
      <c r="J254" s="81"/>
      <c r="K254" s="58">
        <v>0</v>
      </c>
      <c r="L254" s="59">
        <v>0</v>
      </c>
      <c r="M254" s="215">
        <v>0</v>
      </c>
      <c r="N254" s="69">
        <v>0</v>
      </c>
      <c r="O254" s="82">
        <v>17.5</v>
      </c>
      <c r="P254" s="334">
        <v>0</v>
      </c>
      <c r="Q254" s="302"/>
      <c r="R254" s="14"/>
      <c r="S254" s="11"/>
      <c r="T254" s="11"/>
      <c r="U254" s="11"/>
      <c r="V254" s="11"/>
      <c r="W254" s="11"/>
      <c r="X254" s="11"/>
      <c r="AG254"/>
      <c r="AH254"/>
      <c r="AI254"/>
      <c r="AJ254"/>
      <c r="AK254"/>
      <c r="AL254"/>
      <c r="AM254"/>
    </row>
    <row r="255" spans="1:39" ht="13.5" hidden="1" thickBot="1" x14ac:dyDescent="0.25">
      <c r="A255" s="377" t="s">
        <v>259</v>
      </c>
      <c r="B255" s="286" t="s">
        <v>145</v>
      </c>
      <c r="C255" s="285" t="s">
        <v>145</v>
      </c>
      <c r="D255" s="68">
        <f>O255*P255</f>
        <v>0</v>
      </c>
      <c r="E255" s="69">
        <f>P255*O255</f>
        <v>0</v>
      </c>
      <c r="F255" s="57">
        <v>0</v>
      </c>
      <c r="G255" s="57"/>
      <c r="H255" s="281">
        <v>0</v>
      </c>
      <c r="I255" s="209"/>
      <c r="J255" s="81"/>
      <c r="K255" s="58">
        <v>0</v>
      </c>
      <c r="L255" s="59">
        <v>0</v>
      </c>
      <c r="M255" s="215">
        <v>0</v>
      </c>
      <c r="N255" s="69">
        <v>0</v>
      </c>
      <c r="O255" s="82">
        <v>17.5</v>
      </c>
      <c r="P255" s="334">
        <v>0</v>
      </c>
      <c r="Q255" s="302"/>
      <c r="R255" s="14"/>
      <c r="S255" s="11"/>
      <c r="T255" s="11"/>
      <c r="U255" s="11"/>
      <c r="V255" s="11"/>
      <c r="W255" s="11"/>
      <c r="X255" s="11"/>
      <c r="AG255"/>
      <c r="AH255"/>
      <c r="AI255"/>
      <c r="AJ255"/>
      <c r="AK255"/>
      <c r="AL255"/>
      <c r="AM255"/>
    </row>
    <row r="256" spans="1:39" ht="13.5" hidden="1" thickBot="1" x14ac:dyDescent="0.25">
      <c r="A256" s="377" t="s">
        <v>256</v>
      </c>
      <c r="B256" s="286" t="s">
        <v>145</v>
      </c>
      <c r="C256" s="285" t="s">
        <v>145</v>
      </c>
      <c r="D256" s="68">
        <f>O256*P256</f>
        <v>0</v>
      </c>
      <c r="E256" s="69">
        <f>P256*O256</f>
        <v>0</v>
      </c>
      <c r="F256" s="57">
        <v>0</v>
      </c>
      <c r="G256" s="57"/>
      <c r="H256" s="281">
        <v>0</v>
      </c>
      <c r="I256" s="209"/>
      <c r="J256" s="81"/>
      <c r="K256" s="58">
        <v>0</v>
      </c>
      <c r="L256" s="59">
        <v>0</v>
      </c>
      <c r="M256" s="215">
        <v>0</v>
      </c>
      <c r="N256" s="69">
        <v>0</v>
      </c>
      <c r="O256" s="82">
        <v>17.5</v>
      </c>
      <c r="P256" s="334">
        <v>0</v>
      </c>
      <c r="Q256" s="302"/>
      <c r="R256" s="14"/>
      <c r="S256" s="11"/>
      <c r="T256" s="11"/>
      <c r="U256" s="11"/>
      <c r="V256" s="11"/>
      <c r="W256" s="11"/>
      <c r="X256" s="11"/>
      <c r="AG256"/>
      <c r="AH256"/>
      <c r="AI256"/>
      <c r="AJ256"/>
      <c r="AK256"/>
      <c r="AL256"/>
      <c r="AM256"/>
    </row>
    <row r="257" spans="1:39" ht="13.5" hidden="1" thickBot="1" x14ac:dyDescent="0.25">
      <c r="A257" s="282" t="s">
        <v>211</v>
      </c>
      <c r="B257" s="286" t="s">
        <v>145</v>
      </c>
      <c r="C257" s="285" t="s">
        <v>145</v>
      </c>
      <c r="D257" s="68">
        <f t="shared" si="176"/>
        <v>0</v>
      </c>
      <c r="E257" s="69">
        <f t="shared" si="177"/>
        <v>0</v>
      </c>
      <c r="F257" s="57">
        <v>0</v>
      </c>
      <c r="G257" s="57"/>
      <c r="H257" s="281">
        <v>0</v>
      </c>
      <c r="I257" s="209"/>
      <c r="J257" s="81"/>
      <c r="K257" s="58">
        <v>0</v>
      </c>
      <c r="L257" s="59">
        <v>0</v>
      </c>
      <c r="M257" s="215">
        <v>0</v>
      </c>
      <c r="N257" s="69">
        <v>0</v>
      </c>
      <c r="O257" s="82">
        <v>17.5</v>
      </c>
      <c r="P257" s="334">
        <v>0</v>
      </c>
      <c r="Q257" s="302"/>
      <c r="R257" s="14"/>
      <c r="S257" s="11"/>
      <c r="T257" s="11"/>
      <c r="U257" s="11"/>
      <c r="V257" s="11"/>
      <c r="W257" s="11"/>
      <c r="X257" s="11"/>
      <c r="AG257"/>
      <c r="AH257"/>
      <c r="AI257"/>
      <c r="AJ257"/>
      <c r="AK257"/>
      <c r="AL257"/>
      <c r="AM257"/>
    </row>
    <row r="258" spans="1:39" ht="13.5" hidden="1" customHeight="1" x14ac:dyDescent="0.2">
      <c r="A258" s="282" t="s">
        <v>222</v>
      </c>
      <c r="B258" s="286" t="s">
        <v>145</v>
      </c>
      <c r="C258" s="285" t="s">
        <v>145</v>
      </c>
      <c r="D258" s="68">
        <f>O258*P258</f>
        <v>0</v>
      </c>
      <c r="E258" s="69">
        <f>P258*O258</f>
        <v>0</v>
      </c>
      <c r="F258" s="57">
        <v>0</v>
      </c>
      <c r="G258" s="57"/>
      <c r="H258" s="281">
        <v>0</v>
      </c>
      <c r="I258" s="209"/>
      <c r="J258" s="81"/>
      <c r="K258" s="58">
        <v>0</v>
      </c>
      <c r="L258" s="59">
        <v>0</v>
      </c>
      <c r="M258" s="215">
        <v>0</v>
      </c>
      <c r="N258" s="69">
        <v>0</v>
      </c>
      <c r="O258" s="82">
        <v>17.5</v>
      </c>
      <c r="P258" s="334">
        <v>0</v>
      </c>
      <c r="Q258" s="302"/>
      <c r="R258" s="14"/>
      <c r="S258" s="11"/>
      <c r="T258" s="11"/>
      <c r="U258" s="11"/>
      <c r="V258" s="11"/>
      <c r="W258" s="11"/>
      <c r="X258" s="11"/>
      <c r="AG258"/>
      <c r="AH258"/>
      <c r="AI258"/>
      <c r="AJ258"/>
      <c r="AK258"/>
      <c r="AL258"/>
      <c r="AM258"/>
    </row>
    <row r="259" spans="1:39" ht="13.5" hidden="1" customHeight="1" x14ac:dyDescent="0.2">
      <c r="A259" s="377" t="s">
        <v>258</v>
      </c>
      <c r="B259" s="286" t="s">
        <v>145</v>
      </c>
      <c r="C259" s="285" t="s">
        <v>145</v>
      </c>
      <c r="D259" s="68">
        <f t="shared" si="176"/>
        <v>0</v>
      </c>
      <c r="E259" s="69">
        <f t="shared" si="177"/>
        <v>0</v>
      </c>
      <c r="F259" s="57">
        <v>0</v>
      </c>
      <c r="G259" s="57"/>
      <c r="H259" s="281">
        <v>0</v>
      </c>
      <c r="I259" s="209"/>
      <c r="J259" s="81"/>
      <c r="K259" s="58">
        <v>0</v>
      </c>
      <c r="L259" s="59">
        <v>0</v>
      </c>
      <c r="M259" s="215">
        <v>0</v>
      </c>
      <c r="N259" s="69">
        <v>0</v>
      </c>
      <c r="O259" s="82">
        <v>17.5</v>
      </c>
      <c r="P259" s="334">
        <v>0</v>
      </c>
      <c r="Q259" s="302"/>
      <c r="R259" s="14"/>
      <c r="S259" s="11"/>
      <c r="T259" s="11"/>
      <c r="U259" s="11"/>
      <c r="V259" s="11"/>
      <c r="W259" s="11"/>
      <c r="X259" s="11"/>
      <c r="AG259"/>
      <c r="AH259"/>
      <c r="AI259"/>
      <c r="AJ259"/>
      <c r="AK259"/>
      <c r="AL259"/>
      <c r="AM259"/>
    </row>
    <row r="260" spans="1:39" ht="13.5" hidden="1" thickBot="1" x14ac:dyDescent="0.25">
      <c r="A260" s="377" t="s">
        <v>257</v>
      </c>
      <c r="B260" s="286"/>
      <c r="C260" s="285" t="s">
        <v>145</v>
      </c>
      <c r="D260" s="68">
        <f>O260*P260</f>
        <v>0</v>
      </c>
      <c r="E260" s="69">
        <f>P260*O260</f>
        <v>0</v>
      </c>
      <c r="F260" s="57">
        <v>0</v>
      </c>
      <c r="G260" s="57"/>
      <c r="H260" s="281">
        <v>0</v>
      </c>
      <c r="I260" s="209"/>
      <c r="J260" s="81"/>
      <c r="K260" s="58">
        <v>0</v>
      </c>
      <c r="L260" s="59">
        <v>0</v>
      </c>
      <c r="M260" s="215">
        <v>0</v>
      </c>
      <c r="N260" s="69">
        <v>0</v>
      </c>
      <c r="O260" s="82">
        <v>17.5</v>
      </c>
      <c r="P260" s="334">
        <v>0</v>
      </c>
      <c r="Q260" s="302"/>
      <c r="R260" s="14"/>
      <c r="S260" s="11"/>
      <c r="T260" s="11"/>
      <c r="U260" s="11"/>
      <c r="V260" s="11"/>
      <c r="W260" s="11"/>
      <c r="X260" s="11"/>
      <c r="AG260"/>
      <c r="AH260"/>
      <c r="AI260"/>
      <c r="AJ260"/>
      <c r="AK260"/>
      <c r="AL260"/>
      <c r="AM260"/>
    </row>
    <row r="261" spans="1:39" ht="13.5" hidden="1" thickBot="1" x14ac:dyDescent="0.25">
      <c r="A261" s="377" t="s">
        <v>230</v>
      </c>
      <c r="B261" s="286"/>
      <c r="C261" s="285" t="s">
        <v>145</v>
      </c>
      <c r="D261" s="68">
        <f t="shared" si="176"/>
        <v>0</v>
      </c>
      <c r="E261" s="69">
        <f t="shared" si="177"/>
        <v>0</v>
      </c>
      <c r="F261" s="57">
        <v>0</v>
      </c>
      <c r="G261" s="57"/>
      <c r="H261" s="281">
        <v>0</v>
      </c>
      <c r="I261" s="209"/>
      <c r="J261" s="81"/>
      <c r="K261" s="58">
        <v>0</v>
      </c>
      <c r="L261" s="59">
        <v>0</v>
      </c>
      <c r="M261" s="215">
        <v>0</v>
      </c>
      <c r="N261" s="69">
        <v>0</v>
      </c>
      <c r="O261" s="82">
        <v>17.5</v>
      </c>
      <c r="P261" s="334">
        <v>0</v>
      </c>
      <c r="Q261" s="302"/>
      <c r="R261" s="14"/>
      <c r="S261" s="11"/>
      <c r="T261" s="11"/>
      <c r="U261" s="11"/>
      <c r="V261" s="11"/>
      <c r="W261" s="11"/>
      <c r="X261" s="11"/>
      <c r="AG261"/>
      <c r="AH261"/>
      <c r="AI261"/>
      <c r="AJ261"/>
      <c r="AK261"/>
      <c r="AL261"/>
      <c r="AM261"/>
    </row>
    <row r="262" spans="1:39" ht="13.5" hidden="1" thickBot="1" x14ac:dyDescent="0.25">
      <c r="A262" s="377" t="s">
        <v>245</v>
      </c>
      <c r="B262" s="286" t="s">
        <v>145</v>
      </c>
      <c r="C262" s="285" t="s">
        <v>145</v>
      </c>
      <c r="D262" s="68">
        <f t="shared" si="176"/>
        <v>0</v>
      </c>
      <c r="E262" s="69">
        <f t="shared" si="177"/>
        <v>0</v>
      </c>
      <c r="F262" s="57">
        <v>0</v>
      </c>
      <c r="G262" s="57"/>
      <c r="H262" s="281">
        <v>0</v>
      </c>
      <c r="I262" s="209"/>
      <c r="J262" s="81"/>
      <c r="K262" s="58">
        <v>0</v>
      </c>
      <c r="L262" s="59">
        <v>0</v>
      </c>
      <c r="M262" s="215">
        <v>0</v>
      </c>
      <c r="N262" s="69">
        <v>0</v>
      </c>
      <c r="O262" s="82">
        <v>17.5</v>
      </c>
      <c r="P262" s="334">
        <v>0</v>
      </c>
      <c r="Q262" s="302"/>
      <c r="R262" s="14"/>
      <c r="S262" s="11"/>
      <c r="T262" s="11"/>
      <c r="U262" s="11"/>
      <c r="V262" s="11"/>
      <c r="W262" s="11"/>
      <c r="X262" s="11"/>
      <c r="AG262"/>
      <c r="AH262"/>
      <c r="AI262"/>
      <c r="AJ262"/>
      <c r="AK262"/>
      <c r="AL262"/>
      <c r="AM262"/>
    </row>
    <row r="263" spans="1:39" ht="13.5" hidden="1" thickBot="1" x14ac:dyDescent="0.25">
      <c r="A263" s="282" t="s">
        <v>227</v>
      </c>
      <c r="B263" s="286" t="s">
        <v>145</v>
      </c>
      <c r="C263" s="285" t="s">
        <v>145</v>
      </c>
      <c r="D263" s="68">
        <f t="shared" si="176"/>
        <v>0</v>
      </c>
      <c r="E263" s="69">
        <f t="shared" si="177"/>
        <v>0</v>
      </c>
      <c r="F263" s="57">
        <v>0</v>
      </c>
      <c r="G263" s="57"/>
      <c r="H263" s="281">
        <v>0</v>
      </c>
      <c r="I263" s="209"/>
      <c r="J263" s="81"/>
      <c r="K263" s="58">
        <v>0</v>
      </c>
      <c r="L263" s="59">
        <v>0</v>
      </c>
      <c r="M263" s="215">
        <v>0</v>
      </c>
      <c r="N263" s="69">
        <v>0</v>
      </c>
      <c r="O263" s="82">
        <v>17.5</v>
      </c>
      <c r="P263" s="334">
        <v>0</v>
      </c>
      <c r="Q263" s="302"/>
      <c r="R263" s="14"/>
      <c r="S263" s="11"/>
      <c r="T263" s="11"/>
      <c r="U263" s="11"/>
      <c r="V263" s="11"/>
      <c r="W263" s="11"/>
      <c r="X263" s="11"/>
      <c r="AG263"/>
      <c r="AH263"/>
      <c r="AI263"/>
      <c r="AJ263"/>
      <c r="AK263"/>
      <c r="AL263"/>
      <c r="AM263"/>
    </row>
    <row r="264" spans="1:39" ht="13.5" hidden="1" thickBot="1" x14ac:dyDescent="0.25">
      <c r="A264" s="282" t="s">
        <v>232</v>
      </c>
      <c r="B264" s="286" t="s">
        <v>145</v>
      </c>
      <c r="C264" s="285" t="s">
        <v>145</v>
      </c>
      <c r="D264" s="68">
        <f t="shared" si="176"/>
        <v>0</v>
      </c>
      <c r="E264" s="69">
        <f t="shared" si="177"/>
        <v>0</v>
      </c>
      <c r="F264" s="57">
        <v>0</v>
      </c>
      <c r="G264" s="57"/>
      <c r="H264" s="281">
        <v>0</v>
      </c>
      <c r="I264" s="209"/>
      <c r="J264" s="81"/>
      <c r="K264" s="58">
        <v>0</v>
      </c>
      <c r="L264" s="59">
        <v>0</v>
      </c>
      <c r="M264" s="215">
        <v>0</v>
      </c>
      <c r="N264" s="69">
        <v>0</v>
      </c>
      <c r="O264" s="82">
        <v>17.5</v>
      </c>
      <c r="P264" s="334">
        <v>0</v>
      </c>
      <c r="Q264" s="302"/>
      <c r="R264" s="14"/>
      <c r="S264" s="11"/>
      <c r="T264" s="11"/>
      <c r="U264" s="11"/>
      <c r="V264" s="11"/>
      <c r="W264" s="11"/>
      <c r="X264" s="11"/>
      <c r="AG264"/>
      <c r="AH264"/>
      <c r="AI264"/>
      <c r="AJ264"/>
      <c r="AK264"/>
      <c r="AL264"/>
      <c r="AM264"/>
    </row>
    <row r="265" spans="1:39" ht="13.5" hidden="1" thickBot="1" x14ac:dyDescent="0.25">
      <c r="A265" s="377" t="s">
        <v>255</v>
      </c>
      <c r="B265" s="286" t="s">
        <v>145</v>
      </c>
      <c r="C265" s="285" t="s">
        <v>145</v>
      </c>
      <c r="D265" s="68">
        <f>O265*P265</f>
        <v>0</v>
      </c>
      <c r="E265" s="69">
        <f>P265*O265</f>
        <v>0</v>
      </c>
      <c r="F265" s="57">
        <v>0</v>
      </c>
      <c r="G265" s="57"/>
      <c r="H265" s="281">
        <v>0</v>
      </c>
      <c r="I265" s="209"/>
      <c r="J265" s="81"/>
      <c r="K265" s="58">
        <v>0</v>
      </c>
      <c r="L265" s="59">
        <v>0</v>
      </c>
      <c r="M265" s="215">
        <v>0</v>
      </c>
      <c r="N265" s="69">
        <v>0</v>
      </c>
      <c r="O265" s="82">
        <v>17.5</v>
      </c>
      <c r="P265" s="334">
        <v>0</v>
      </c>
      <c r="Q265" s="302"/>
      <c r="R265" s="14"/>
      <c r="S265" s="11"/>
      <c r="T265" s="11"/>
      <c r="U265" s="11"/>
      <c r="V265" s="11"/>
      <c r="W265" s="11"/>
      <c r="X265" s="11"/>
      <c r="AG265"/>
      <c r="AH265"/>
      <c r="AI265"/>
      <c r="AJ265"/>
      <c r="AK265"/>
      <c r="AL265"/>
      <c r="AM265"/>
    </row>
    <row r="266" spans="1:39" ht="13.5" hidden="1" thickBot="1" x14ac:dyDescent="0.25">
      <c r="A266" s="377" t="s">
        <v>250</v>
      </c>
      <c r="B266" s="286" t="s">
        <v>145</v>
      </c>
      <c r="C266" s="285" t="s">
        <v>145</v>
      </c>
      <c r="D266" s="68">
        <f t="shared" si="176"/>
        <v>0</v>
      </c>
      <c r="E266" s="69">
        <f t="shared" si="177"/>
        <v>0</v>
      </c>
      <c r="F266" s="57">
        <v>0</v>
      </c>
      <c r="G266" s="57"/>
      <c r="H266" s="281">
        <v>0</v>
      </c>
      <c r="I266" s="209"/>
      <c r="J266" s="81"/>
      <c r="K266" s="58">
        <v>0</v>
      </c>
      <c r="L266" s="59">
        <v>0</v>
      </c>
      <c r="M266" s="215">
        <v>0</v>
      </c>
      <c r="N266" s="69">
        <v>0</v>
      </c>
      <c r="O266" s="82">
        <v>17.5</v>
      </c>
      <c r="P266" s="334">
        <v>0</v>
      </c>
      <c r="Q266" s="302"/>
      <c r="R266" s="14"/>
      <c r="S266" s="11"/>
      <c r="T266" s="11"/>
      <c r="U266" s="11"/>
      <c r="V266" s="11"/>
      <c r="W266" s="11"/>
      <c r="X266" s="11"/>
      <c r="AG266"/>
      <c r="AH266"/>
      <c r="AI266"/>
      <c r="AJ266"/>
      <c r="AK266"/>
      <c r="AL266"/>
      <c r="AM266"/>
    </row>
    <row r="267" spans="1:39" ht="13.5" hidden="1" thickBot="1" x14ac:dyDescent="0.25">
      <c r="A267" s="282" t="s">
        <v>225</v>
      </c>
      <c r="B267" s="286" t="s">
        <v>145</v>
      </c>
      <c r="C267" s="285" t="s">
        <v>145</v>
      </c>
      <c r="D267" s="68">
        <f t="shared" si="176"/>
        <v>0</v>
      </c>
      <c r="E267" s="69">
        <f t="shared" si="177"/>
        <v>0</v>
      </c>
      <c r="F267" s="57">
        <v>0</v>
      </c>
      <c r="G267" s="57"/>
      <c r="H267" s="281">
        <v>0</v>
      </c>
      <c r="I267" s="209"/>
      <c r="J267" s="81"/>
      <c r="K267" s="58">
        <v>0</v>
      </c>
      <c r="L267" s="59">
        <v>0</v>
      </c>
      <c r="M267" s="215">
        <v>0</v>
      </c>
      <c r="N267" s="69">
        <v>0</v>
      </c>
      <c r="O267" s="82">
        <v>17.5</v>
      </c>
      <c r="P267" s="334">
        <v>0</v>
      </c>
      <c r="Q267" s="302"/>
      <c r="R267" s="14"/>
      <c r="S267" s="11"/>
      <c r="T267" s="11"/>
      <c r="U267" s="11"/>
      <c r="V267" s="11"/>
      <c r="W267" s="11"/>
      <c r="X267" s="11"/>
      <c r="AG267"/>
      <c r="AH267"/>
      <c r="AI267"/>
      <c r="AJ267"/>
      <c r="AK267"/>
      <c r="AL267"/>
      <c r="AM267"/>
    </row>
    <row r="268" spans="1:39" ht="13.5" hidden="1" thickBot="1" x14ac:dyDescent="0.25">
      <c r="A268" s="282" t="s">
        <v>212</v>
      </c>
      <c r="B268" s="286" t="s">
        <v>145</v>
      </c>
      <c r="C268" s="285" t="s">
        <v>145</v>
      </c>
      <c r="D268" s="68">
        <f t="shared" si="176"/>
        <v>0</v>
      </c>
      <c r="E268" s="69">
        <f t="shared" si="177"/>
        <v>0</v>
      </c>
      <c r="F268" s="57">
        <v>0</v>
      </c>
      <c r="G268" s="57"/>
      <c r="H268" s="281">
        <v>0</v>
      </c>
      <c r="I268" s="209"/>
      <c r="J268" s="81"/>
      <c r="K268" s="58">
        <v>0</v>
      </c>
      <c r="L268" s="59">
        <v>0</v>
      </c>
      <c r="M268" s="215">
        <v>0</v>
      </c>
      <c r="N268" s="69">
        <v>0</v>
      </c>
      <c r="O268" s="82">
        <v>17.5</v>
      </c>
      <c r="P268" s="334">
        <v>0</v>
      </c>
      <c r="Q268" s="302"/>
      <c r="R268" s="14"/>
      <c r="S268" s="11"/>
      <c r="T268" s="11"/>
      <c r="U268" s="11"/>
      <c r="V268" s="11"/>
      <c r="W268" s="11"/>
      <c r="X268" s="11"/>
      <c r="AG268"/>
      <c r="AH268"/>
      <c r="AI268"/>
      <c r="AJ268"/>
      <c r="AK268"/>
      <c r="AL268"/>
      <c r="AM268"/>
    </row>
    <row r="269" spans="1:39" ht="13.5" hidden="1" thickBot="1" x14ac:dyDescent="0.25">
      <c r="A269" s="377" t="s">
        <v>253</v>
      </c>
      <c r="B269" s="286" t="s">
        <v>145</v>
      </c>
      <c r="C269" s="285" t="s">
        <v>145</v>
      </c>
      <c r="D269" s="68">
        <f t="shared" si="176"/>
        <v>0</v>
      </c>
      <c r="E269" s="69">
        <f t="shared" si="177"/>
        <v>0</v>
      </c>
      <c r="F269" s="57">
        <v>0</v>
      </c>
      <c r="G269" s="57"/>
      <c r="H269" s="281">
        <v>0</v>
      </c>
      <c r="I269" s="209"/>
      <c r="J269" s="81"/>
      <c r="K269" s="58">
        <v>0</v>
      </c>
      <c r="L269" s="59">
        <v>0</v>
      </c>
      <c r="M269" s="215">
        <v>0</v>
      </c>
      <c r="N269" s="69">
        <v>0</v>
      </c>
      <c r="O269" s="82">
        <v>17.5</v>
      </c>
      <c r="P269" s="334">
        <v>0</v>
      </c>
      <c r="Q269" s="302"/>
      <c r="R269" s="14"/>
      <c r="S269" s="11"/>
      <c r="T269" s="11"/>
      <c r="U269" s="11"/>
      <c r="V269" s="11"/>
      <c r="W269" s="11"/>
      <c r="X269" s="11"/>
      <c r="AG269"/>
      <c r="AH269"/>
      <c r="AI269"/>
      <c r="AJ269"/>
      <c r="AK269"/>
      <c r="AL269"/>
      <c r="AM269"/>
    </row>
    <row r="270" spans="1:39" ht="13.5" hidden="1" thickBot="1" x14ac:dyDescent="0.25">
      <c r="A270" s="282" t="s">
        <v>213</v>
      </c>
      <c r="B270" s="286" t="s">
        <v>145</v>
      </c>
      <c r="C270" s="285" t="s">
        <v>145</v>
      </c>
      <c r="D270" s="68">
        <f t="shared" si="176"/>
        <v>0</v>
      </c>
      <c r="E270" s="69">
        <f t="shared" si="177"/>
        <v>0</v>
      </c>
      <c r="F270" s="57">
        <v>0</v>
      </c>
      <c r="G270" s="57"/>
      <c r="H270" s="281">
        <v>0</v>
      </c>
      <c r="I270" s="209"/>
      <c r="J270" s="81"/>
      <c r="K270" s="58">
        <v>0</v>
      </c>
      <c r="L270" s="59">
        <v>0</v>
      </c>
      <c r="M270" s="215">
        <v>0</v>
      </c>
      <c r="N270" s="69">
        <v>0</v>
      </c>
      <c r="O270" s="82">
        <v>17.5</v>
      </c>
      <c r="P270" s="334">
        <v>0</v>
      </c>
      <c r="Q270" s="302"/>
      <c r="R270" s="14"/>
      <c r="S270" s="11"/>
      <c r="T270" s="11"/>
      <c r="U270" s="11"/>
      <c r="V270" s="11"/>
      <c r="W270" s="11"/>
      <c r="X270" s="11"/>
      <c r="AG270"/>
      <c r="AH270"/>
      <c r="AI270"/>
      <c r="AJ270"/>
      <c r="AK270"/>
      <c r="AL270"/>
      <c r="AM270"/>
    </row>
    <row r="271" spans="1:39" ht="13.5" hidden="1" thickBot="1" x14ac:dyDescent="0.25">
      <c r="A271" s="282" t="s">
        <v>228</v>
      </c>
      <c r="B271" s="286" t="s">
        <v>145</v>
      </c>
      <c r="C271" s="285" t="s">
        <v>145</v>
      </c>
      <c r="D271" s="68">
        <f t="shared" si="176"/>
        <v>0</v>
      </c>
      <c r="E271" s="69">
        <f t="shared" si="177"/>
        <v>0</v>
      </c>
      <c r="F271" s="57">
        <v>0</v>
      </c>
      <c r="G271" s="57"/>
      <c r="H271" s="281">
        <v>0</v>
      </c>
      <c r="I271" s="209"/>
      <c r="J271" s="81"/>
      <c r="K271" s="58">
        <v>0</v>
      </c>
      <c r="L271" s="59">
        <v>0</v>
      </c>
      <c r="M271" s="215">
        <v>0</v>
      </c>
      <c r="N271" s="69">
        <v>0</v>
      </c>
      <c r="O271" s="82">
        <v>17.5</v>
      </c>
      <c r="P271" s="334">
        <v>0</v>
      </c>
      <c r="Q271" s="302"/>
      <c r="R271" s="14"/>
      <c r="S271" s="11"/>
      <c r="T271" s="11"/>
      <c r="U271" s="11"/>
      <c r="V271" s="11"/>
      <c r="W271" s="11"/>
      <c r="X271" s="11"/>
      <c r="AG271"/>
      <c r="AH271"/>
      <c r="AI271"/>
      <c r="AJ271"/>
      <c r="AK271"/>
      <c r="AL271"/>
      <c r="AM271"/>
    </row>
    <row r="272" spans="1:39" ht="13.5" hidden="1" thickBot="1" x14ac:dyDescent="0.25">
      <c r="A272" s="282" t="s">
        <v>248</v>
      </c>
      <c r="B272" s="286" t="s">
        <v>145</v>
      </c>
      <c r="C272" s="285" t="s">
        <v>145</v>
      </c>
      <c r="D272" s="68">
        <f t="shared" si="176"/>
        <v>0</v>
      </c>
      <c r="E272" s="69">
        <f t="shared" si="177"/>
        <v>0</v>
      </c>
      <c r="F272" s="57">
        <v>0</v>
      </c>
      <c r="G272" s="57"/>
      <c r="H272" s="281">
        <v>0</v>
      </c>
      <c r="I272" s="209"/>
      <c r="J272" s="81"/>
      <c r="K272" s="58">
        <v>0</v>
      </c>
      <c r="L272" s="59">
        <v>0</v>
      </c>
      <c r="M272" s="215">
        <v>0</v>
      </c>
      <c r="N272" s="69">
        <v>0</v>
      </c>
      <c r="O272" s="82">
        <v>17.5</v>
      </c>
      <c r="P272" s="334">
        <v>0</v>
      </c>
      <c r="Q272" s="302"/>
      <c r="R272" s="14"/>
      <c r="S272" s="11"/>
      <c r="T272" s="11"/>
      <c r="U272" s="11"/>
      <c r="V272" s="11"/>
      <c r="W272" s="11"/>
      <c r="X272" s="11"/>
      <c r="AG272"/>
      <c r="AH272"/>
      <c r="AI272"/>
      <c r="AJ272"/>
      <c r="AK272"/>
      <c r="AL272"/>
      <c r="AM272"/>
    </row>
    <row r="273" spans="1:61" ht="13.5" hidden="1" thickBot="1" x14ac:dyDescent="0.25">
      <c r="A273" s="282" t="s">
        <v>214</v>
      </c>
      <c r="B273" s="286" t="s">
        <v>145</v>
      </c>
      <c r="C273" s="285" t="s">
        <v>145</v>
      </c>
      <c r="D273" s="68">
        <f t="shared" si="176"/>
        <v>0</v>
      </c>
      <c r="E273" s="69">
        <f t="shared" si="177"/>
        <v>0</v>
      </c>
      <c r="F273" s="57">
        <v>0</v>
      </c>
      <c r="G273" s="57"/>
      <c r="H273" s="281">
        <v>0</v>
      </c>
      <c r="I273" s="209"/>
      <c r="J273" s="81"/>
      <c r="K273" s="58">
        <v>0</v>
      </c>
      <c r="L273" s="59">
        <v>0</v>
      </c>
      <c r="M273" s="215">
        <v>0</v>
      </c>
      <c r="N273" s="69">
        <v>0</v>
      </c>
      <c r="O273" s="82">
        <v>17.5</v>
      </c>
      <c r="P273" s="334">
        <v>0</v>
      </c>
      <c r="Q273" s="302"/>
      <c r="R273" s="14"/>
      <c r="S273" s="11"/>
      <c r="T273" s="11"/>
      <c r="U273" s="11"/>
      <c r="V273" s="11"/>
      <c r="W273" s="11"/>
      <c r="X273" s="11"/>
      <c r="AG273"/>
      <c r="AH273"/>
      <c r="AI273"/>
      <c r="AJ273"/>
      <c r="AK273"/>
      <c r="AL273"/>
      <c r="AM273"/>
    </row>
    <row r="274" spans="1:61" ht="13.5" hidden="1" thickBot="1" x14ac:dyDescent="0.25">
      <c r="A274" s="282" t="s">
        <v>217</v>
      </c>
      <c r="B274" s="286" t="s">
        <v>145</v>
      </c>
      <c r="C274" s="285" t="s">
        <v>145</v>
      </c>
      <c r="D274" s="68">
        <f t="shared" si="176"/>
        <v>0</v>
      </c>
      <c r="E274" s="69">
        <f t="shared" si="177"/>
        <v>0</v>
      </c>
      <c r="F274" s="57">
        <v>0</v>
      </c>
      <c r="G274" s="57"/>
      <c r="H274" s="281">
        <v>0</v>
      </c>
      <c r="I274" s="209"/>
      <c r="J274" s="81"/>
      <c r="K274" s="58">
        <v>0</v>
      </c>
      <c r="L274" s="59">
        <v>0</v>
      </c>
      <c r="M274" s="215">
        <v>0</v>
      </c>
      <c r="N274" s="69">
        <v>0</v>
      </c>
      <c r="O274" s="82">
        <v>17.5</v>
      </c>
      <c r="P274" s="334">
        <v>0</v>
      </c>
      <c r="Q274" s="302"/>
      <c r="R274" s="14"/>
      <c r="S274" s="11"/>
      <c r="T274" s="11"/>
      <c r="U274" s="11"/>
      <c r="V274" s="11"/>
      <c r="W274" s="11"/>
      <c r="X274" s="11"/>
      <c r="AG274"/>
      <c r="AH274"/>
      <c r="AI274"/>
      <c r="AJ274"/>
      <c r="AK274"/>
      <c r="AL274"/>
      <c r="AM274"/>
    </row>
    <row r="275" spans="1:61" ht="13.5" hidden="1" thickBot="1" x14ac:dyDescent="0.25">
      <c r="A275" s="282" t="s">
        <v>229</v>
      </c>
      <c r="B275" s="286" t="s">
        <v>145</v>
      </c>
      <c r="C275" s="285" t="s">
        <v>145</v>
      </c>
      <c r="D275" s="68">
        <f t="shared" si="176"/>
        <v>0</v>
      </c>
      <c r="E275" s="69">
        <f t="shared" si="177"/>
        <v>0</v>
      </c>
      <c r="F275" s="57">
        <v>0</v>
      </c>
      <c r="G275" s="57"/>
      <c r="H275" s="281">
        <v>0</v>
      </c>
      <c r="I275" s="209"/>
      <c r="J275" s="81"/>
      <c r="K275" s="58">
        <v>0</v>
      </c>
      <c r="L275" s="59">
        <v>0</v>
      </c>
      <c r="M275" s="215">
        <v>0</v>
      </c>
      <c r="N275" s="69">
        <v>0</v>
      </c>
      <c r="O275" s="82">
        <v>17.5</v>
      </c>
      <c r="P275" s="334">
        <v>0</v>
      </c>
      <c r="Q275" s="302"/>
      <c r="R275" s="14"/>
      <c r="S275" s="11"/>
      <c r="T275" s="11"/>
      <c r="U275" s="11"/>
      <c r="V275" s="11"/>
      <c r="W275" s="11"/>
      <c r="X275" s="11"/>
      <c r="AG275"/>
      <c r="AH275"/>
      <c r="AI275"/>
      <c r="AJ275"/>
      <c r="AK275"/>
      <c r="AL275"/>
      <c r="AM275"/>
    </row>
    <row r="276" spans="1:61" ht="13.5" hidden="1" thickBot="1" x14ac:dyDescent="0.25">
      <c r="A276" s="282" t="s">
        <v>223</v>
      </c>
      <c r="B276" s="286" t="s">
        <v>145</v>
      </c>
      <c r="C276" s="285" t="s">
        <v>145</v>
      </c>
      <c r="D276" s="68">
        <f t="shared" si="176"/>
        <v>0</v>
      </c>
      <c r="E276" s="69">
        <f t="shared" si="177"/>
        <v>0</v>
      </c>
      <c r="F276" s="57">
        <v>0</v>
      </c>
      <c r="G276" s="57"/>
      <c r="H276" s="281">
        <v>0</v>
      </c>
      <c r="I276" s="209"/>
      <c r="J276" s="81"/>
      <c r="K276" s="58">
        <v>0</v>
      </c>
      <c r="L276" s="59">
        <v>0</v>
      </c>
      <c r="M276" s="215">
        <v>0</v>
      </c>
      <c r="N276" s="69">
        <v>0</v>
      </c>
      <c r="O276" s="82">
        <v>17.5</v>
      </c>
      <c r="P276" s="334">
        <v>0</v>
      </c>
      <c r="Q276" s="302"/>
      <c r="R276" s="14"/>
      <c r="S276" s="11"/>
      <c r="T276" s="11"/>
      <c r="U276" s="11"/>
      <c r="V276" s="11"/>
      <c r="W276" s="11"/>
      <c r="X276" s="11"/>
      <c r="AG276"/>
      <c r="AH276"/>
      <c r="AI276"/>
      <c r="AJ276"/>
      <c r="AK276"/>
      <c r="AL276"/>
      <c r="AM276"/>
    </row>
    <row r="277" spans="1:61" ht="13.5" hidden="1" thickBot="1" x14ac:dyDescent="0.25">
      <c r="A277" s="377" t="s">
        <v>249</v>
      </c>
      <c r="B277" s="286" t="s">
        <v>145</v>
      </c>
      <c r="C277" s="285" t="s">
        <v>145</v>
      </c>
      <c r="D277" s="68">
        <f t="shared" si="176"/>
        <v>0</v>
      </c>
      <c r="E277" s="69">
        <f t="shared" si="177"/>
        <v>0</v>
      </c>
      <c r="F277" s="57">
        <v>0</v>
      </c>
      <c r="G277" s="57"/>
      <c r="H277" s="281">
        <v>0</v>
      </c>
      <c r="I277" s="209"/>
      <c r="J277" s="81"/>
      <c r="K277" s="58">
        <v>0</v>
      </c>
      <c r="L277" s="59">
        <v>0</v>
      </c>
      <c r="M277" s="215">
        <v>0</v>
      </c>
      <c r="N277" s="69">
        <v>0</v>
      </c>
      <c r="O277" s="82">
        <v>17.5</v>
      </c>
      <c r="P277" s="334">
        <v>0</v>
      </c>
      <c r="Q277" s="302"/>
      <c r="R277" s="14"/>
      <c r="S277" s="11"/>
      <c r="T277" s="11"/>
      <c r="U277" s="11"/>
      <c r="V277" s="11"/>
      <c r="W277" s="11"/>
      <c r="X277" s="11"/>
      <c r="AG277"/>
      <c r="AH277"/>
      <c r="AI277"/>
      <c r="AJ277"/>
      <c r="AK277"/>
      <c r="AL277"/>
      <c r="AM277"/>
    </row>
    <row r="278" spans="1:61" ht="13.5" hidden="1" thickBot="1" x14ac:dyDescent="0.25">
      <c r="A278" s="282" t="s">
        <v>246</v>
      </c>
      <c r="B278" s="286" t="s">
        <v>145</v>
      </c>
      <c r="C278" s="285" t="s">
        <v>145</v>
      </c>
      <c r="D278" s="68">
        <f t="shared" si="176"/>
        <v>0</v>
      </c>
      <c r="E278" s="69">
        <f t="shared" si="177"/>
        <v>0</v>
      </c>
      <c r="F278" s="57">
        <v>0</v>
      </c>
      <c r="G278" s="57"/>
      <c r="H278" s="281">
        <v>0</v>
      </c>
      <c r="I278" s="209"/>
      <c r="J278" s="81"/>
      <c r="K278" s="58">
        <v>0</v>
      </c>
      <c r="L278" s="59">
        <v>0</v>
      </c>
      <c r="M278" s="215">
        <v>0</v>
      </c>
      <c r="N278" s="69">
        <v>0</v>
      </c>
      <c r="O278" s="82">
        <v>17.5</v>
      </c>
      <c r="P278" s="334">
        <v>0</v>
      </c>
      <c r="Q278" s="302"/>
      <c r="R278" s="14"/>
      <c r="S278" s="11"/>
      <c r="T278" s="11"/>
      <c r="U278" s="11"/>
      <c r="V278" s="11"/>
      <c r="W278" s="11"/>
      <c r="X278" s="11"/>
      <c r="AG278"/>
      <c r="AH278"/>
      <c r="AI278"/>
      <c r="AJ278"/>
      <c r="AK278"/>
      <c r="AL278"/>
      <c r="AM278"/>
    </row>
    <row r="279" spans="1:61" ht="13.5" hidden="1" thickBot="1" x14ac:dyDescent="0.25">
      <c r="A279" s="282" t="s">
        <v>226</v>
      </c>
      <c r="B279" s="286" t="s">
        <v>145</v>
      </c>
      <c r="C279" s="285" t="s">
        <v>145</v>
      </c>
      <c r="D279" s="68">
        <f t="shared" si="176"/>
        <v>0</v>
      </c>
      <c r="E279" s="69">
        <f t="shared" si="177"/>
        <v>0</v>
      </c>
      <c r="F279" s="57">
        <v>0</v>
      </c>
      <c r="G279" s="57"/>
      <c r="H279" s="281">
        <v>0</v>
      </c>
      <c r="I279" s="209"/>
      <c r="J279" s="81"/>
      <c r="K279" s="58">
        <v>0</v>
      </c>
      <c r="L279" s="59">
        <v>0</v>
      </c>
      <c r="M279" s="215">
        <v>0</v>
      </c>
      <c r="N279" s="69">
        <v>0</v>
      </c>
      <c r="O279" s="82">
        <v>17.5</v>
      </c>
      <c r="P279" s="334">
        <v>0</v>
      </c>
      <c r="Q279" s="302"/>
      <c r="R279" s="14"/>
      <c r="S279" s="11"/>
      <c r="T279" s="11"/>
      <c r="U279" s="11"/>
      <c r="V279" s="11"/>
      <c r="W279" s="11"/>
      <c r="X279" s="11"/>
      <c r="AH279"/>
      <c r="AI279"/>
      <c r="AJ279"/>
      <c r="AK279"/>
      <c r="AL279"/>
      <c r="AM279"/>
    </row>
    <row r="280" spans="1:61" ht="13.5" hidden="1" thickBot="1" x14ac:dyDescent="0.25">
      <c r="A280" s="282" t="s">
        <v>218</v>
      </c>
      <c r="B280" s="286" t="s">
        <v>145</v>
      </c>
      <c r="C280" s="285" t="s">
        <v>145</v>
      </c>
      <c r="D280" s="68">
        <f t="shared" si="176"/>
        <v>0</v>
      </c>
      <c r="E280" s="69">
        <f t="shared" si="177"/>
        <v>0</v>
      </c>
      <c r="F280" s="57">
        <v>0</v>
      </c>
      <c r="G280" s="57"/>
      <c r="H280" s="281">
        <v>0</v>
      </c>
      <c r="I280" s="209"/>
      <c r="J280" s="81"/>
      <c r="K280" s="58">
        <v>0</v>
      </c>
      <c r="L280" s="59">
        <v>0</v>
      </c>
      <c r="M280" s="215">
        <v>0</v>
      </c>
      <c r="N280" s="69">
        <v>100</v>
      </c>
      <c r="O280" s="82">
        <v>100</v>
      </c>
      <c r="P280" s="334">
        <v>0</v>
      </c>
      <c r="Q280" s="302"/>
      <c r="R280" s="14"/>
      <c r="S280" s="11"/>
      <c r="T280" s="11"/>
      <c r="U280" s="11"/>
      <c r="V280" s="11"/>
      <c r="W280" s="11"/>
      <c r="X280" s="11"/>
      <c r="AH280"/>
      <c r="AI280"/>
      <c r="AJ280"/>
      <c r="AK280"/>
      <c r="AL280"/>
      <c r="AM280"/>
    </row>
    <row r="281" spans="1:61" ht="13.5" hidden="1" thickBot="1" x14ac:dyDescent="0.25">
      <c r="A281" s="60" t="s">
        <v>219</v>
      </c>
      <c r="B281" s="54"/>
      <c r="C281" s="54"/>
      <c r="D281" s="71">
        <f>SUM(D250:D280)</f>
        <v>0</v>
      </c>
      <c r="E281" s="71">
        <f>SUM(E250:E280)</f>
        <v>0</v>
      </c>
      <c r="F281" s="71">
        <f>SUM(F250:F280)</f>
        <v>0</v>
      </c>
      <c r="G281" s="71">
        <f>SUM(G250:G280)</f>
        <v>0</v>
      </c>
      <c r="H281" s="478">
        <f>SUM(H250:H280)</f>
        <v>0</v>
      </c>
      <c r="I281" s="74"/>
      <c r="J281" s="62"/>
      <c r="K281" s="71">
        <f>SUM(K250:K280)</f>
        <v>0</v>
      </c>
      <c r="L281" s="71">
        <f>SUM(L250:L280)</f>
        <v>0</v>
      </c>
      <c r="M281" s="46"/>
      <c r="N281" s="45"/>
      <c r="O281" s="72"/>
      <c r="P281" s="73"/>
      <c r="Q281" s="300"/>
      <c r="R281" s="73"/>
      <c r="S281" s="11"/>
      <c r="T281" s="11"/>
      <c r="U281" s="11"/>
      <c r="V281" s="11"/>
      <c r="W281" s="11"/>
      <c r="X281" s="11"/>
      <c r="AI281"/>
      <c r="AJ281"/>
      <c r="AK281"/>
      <c r="AL281"/>
      <c r="AM281"/>
    </row>
    <row r="282" spans="1:61" ht="13.5" hidden="1" thickBot="1" x14ac:dyDescent="0.25">
      <c r="A282" s="52"/>
      <c r="B282" s="54"/>
      <c r="C282" s="54"/>
      <c r="D282" s="83"/>
      <c r="E282" s="46"/>
      <c r="F282" s="46"/>
      <c r="G282" s="46"/>
      <c r="H282" s="301"/>
      <c r="I282" s="46"/>
      <c r="J282" s="46"/>
      <c r="K282" s="46"/>
      <c r="L282" s="46"/>
      <c r="M282" s="46"/>
      <c r="N282" s="46"/>
      <c r="O282" s="45"/>
      <c r="P282" s="72"/>
      <c r="Q282" s="300"/>
      <c r="R282" s="73"/>
      <c r="S282" s="11"/>
      <c r="T282" s="14"/>
      <c r="U282" s="14"/>
      <c r="V282" s="11"/>
      <c r="W282" s="11"/>
      <c r="X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</row>
    <row r="283" spans="1:61" ht="16.5" hidden="1" thickBot="1" x14ac:dyDescent="0.3">
      <c r="A283" s="84" t="s">
        <v>83</v>
      </c>
      <c r="B283" s="54"/>
      <c r="C283" s="54"/>
      <c r="D283" s="85">
        <f>D62+D123+D229+D73+D281</f>
        <v>0</v>
      </c>
      <c r="E283" s="86"/>
      <c r="F283" s="86"/>
      <c r="G283" s="234"/>
      <c r="H283" s="87"/>
      <c r="I283" s="83"/>
      <c r="J283" s="46"/>
      <c r="K283" s="85"/>
      <c r="L283" s="87"/>
      <c r="M283" s="46"/>
      <c r="N283" s="716"/>
      <c r="O283" s="717"/>
      <c r="P283" s="717"/>
      <c r="Q283" s="300"/>
      <c r="R283" s="93"/>
      <c r="S283" s="42"/>
      <c r="T283" s="104"/>
      <c r="U283" s="104"/>
      <c r="V283" s="93"/>
      <c r="W283" s="44"/>
      <c r="X283" s="104"/>
      <c r="Y283" s="14"/>
      <c r="Z283" s="14"/>
      <c r="AA283" s="14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1"/>
      <c r="BH283" s="11"/>
      <c r="BI283" s="11"/>
    </row>
    <row r="284" spans="1:61" ht="13.5" customHeight="1" thickBot="1" x14ac:dyDescent="0.3">
      <c r="A284" s="84" t="s">
        <v>220</v>
      </c>
      <c r="B284" s="90"/>
      <c r="C284" s="90"/>
      <c r="D284" s="85">
        <f>SUM(F79:F121)+SUM(L250:L280)</f>
        <v>0</v>
      </c>
      <c r="E284" s="91" t="s">
        <v>254</v>
      </c>
      <c r="F284" s="91"/>
      <c r="G284" s="91"/>
      <c r="H284" s="479"/>
      <c r="I284" s="91"/>
      <c r="J284" s="91"/>
      <c r="K284" s="92"/>
      <c r="L284" s="91"/>
      <c r="M284" s="91"/>
      <c r="N284" s="91"/>
      <c r="O284" s="45"/>
      <c r="P284" s="44"/>
      <c r="Q284" s="88"/>
      <c r="R284" s="96"/>
      <c r="S284" s="97"/>
      <c r="T284" s="104"/>
      <c r="U284" s="104"/>
      <c r="V284" s="93"/>
      <c r="W284" s="44"/>
      <c r="X284" s="104"/>
      <c r="Y284" s="14"/>
      <c r="Z284" s="14"/>
      <c r="AA284" s="14"/>
      <c r="AB284" s="14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1"/>
      <c r="BH284" s="11"/>
      <c r="BI284" s="11"/>
    </row>
    <row r="285" spans="1:61" ht="13.5" customHeight="1" thickBot="1" x14ac:dyDescent="0.3">
      <c r="A285" s="84" t="s">
        <v>221</v>
      </c>
      <c r="B285" s="54"/>
      <c r="C285" s="54"/>
      <c r="D285" s="94">
        <f>SUM(D283:D284)</f>
        <v>0</v>
      </c>
      <c r="E285" s="91"/>
      <c r="F285" s="91"/>
      <c r="G285" s="91"/>
      <c r="H285" s="479"/>
      <c r="I285" s="91"/>
      <c r="J285" s="91"/>
      <c r="K285" s="92"/>
      <c r="L285" s="91"/>
      <c r="M285" s="91"/>
      <c r="N285" s="91"/>
      <c r="O285" s="44"/>
      <c r="P285" s="93"/>
      <c r="Q285" s="88"/>
      <c r="R285" s="93"/>
      <c r="S285" s="72"/>
      <c r="T285" s="104"/>
      <c r="U285" s="104"/>
      <c r="V285" s="93"/>
      <c r="W285" s="44"/>
      <c r="X285" s="104"/>
      <c r="Y285" s="14"/>
      <c r="Z285" s="14"/>
      <c r="AA285" s="14"/>
      <c r="AB285" s="14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1"/>
      <c r="BH285" s="11"/>
      <c r="BI285" s="11"/>
    </row>
    <row r="286" spans="1:61" ht="13.5" customHeight="1" x14ac:dyDescent="0.25">
      <c r="A286" s="89"/>
      <c r="B286" s="90"/>
      <c r="C286" s="90"/>
      <c r="D286" s="89"/>
      <c r="E286" s="91"/>
      <c r="F286" s="91"/>
      <c r="G286" s="91"/>
      <c r="H286" s="479"/>
      <c r="I286" s="91"/>
      <c r="J286" s="91"/>
      <c r="K286" s="92"/>
      <c r="L286" s="91"/>
      <c r="M286" s="91"/>
      <c r="N286" s="91"/>
      <c r="O286" s="44"/>
      <c r="P286" s="93"/>
      <c r="Q286" s="151"/>
      <c r="R286" s="93"/>
      <c r="S286" s="72"/>
      <c r="T286" s="104"/>
      <c r="U286" s="104"/>
      <c r="V286" s="93"/>
      <c r="W286" s="44"/>
      <c r="X286" s="104"/>
      <c r="Y286" s="14"/>
      <c r="Z286" s="14"/>
      <c r="AA286" s="14"/>
      <c r="AB286" s="14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  <c r="BH286" s="11"/>
      <c r="BI286" s="11"/>
    </row>
    <row r="287" spans="1:61" ht="13.5" customHeight="1" x14ac:dyDescent="0.25">
      <c r="A287" s="98"/>
      <c r="B287" s="99"/>
      <c r="C287" s="99"/>
      <c r="D287" s="100"/>
      <c r="E287" s="101"/>
      <c r="F287" s="102"/>
      <c r="G287" s="102"/>
      <c r="H287" s="480"/>
      <c r="I287" s="102"/>
      <c r="J287" s="102"/>
      <c r="K287" s="102"/>
      <c r="L287" s="102"/>
      <c r="M287" s="103"/>
      <c r="N287" s="102"/>
      <c r="O287" s="102"/>
      <c r="P287" s="102"/>
      <c r="Q287" s="303"/>
      <c r="R287" s="88"/>
      <c r="S287" s="72"/>
      <c r="T287" s="104"/>
      <c r="U287" s="104"/>
      <c r="V287" s="93"/>
      <c r="W287" s="44"/>
      <c r="X287" s="104"/>
      <c r="Y287" s="14"/>
      <c r="Z287" s="14"/>
      <c r="AA287" s="14"/>
      <c r="AB287" s="14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  <c r="BH287" s="11"/>
      <c r="BI287" s="11"/>
    </row>
    <row r="288" spans="1:61" ht="14.1" customHeight="1" x14ac:dyDescent="0.25">
      <c r="A288" s="101"/>
      <c r="B288" s="201"/>
      <c r="C288" s="201"/>
      <c r="D288" s="217"/>
      <c r="E288" s="217"/>
      <c r="F288" s="217"/>
      <c r="G288" s="217"/>
      <c r="H288" s="298"/>
      <c r="I288" s="217"/>
      <c r="J288" s="217"/>
      <c r="K288" s="217"/>
      <c r="L288" s="217"/>
      <c r="M288" s="217"/>
      <c r="N288" s="217"/>
      <c r="O288" s="217"/>
      <c r="P288" s="217"/>
      <c r="Q288" s="298"/>
      <c r="R288" s="519"/>
      <c r="S288" s="72"/>
      <c r="T288" s="104"/>
      <c r="U288" s="104"/>
      <c r="V288" s="93"/>
      <c r="W288" s="44"/>
      <c r="X288" s="104"/>
      <c r="Y288" s="14"/>
      <c r="Z288" s="14"/>
      <c r="AA288" s="14"/>
      <c r="AB288" s="14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1"/>
      <c r="BH288" s="11"/>
      <c r="BI288" s="11"/>
    </row>
    <row r="289" spans="1:61" ht="13.5" customHeight="1" x14ac:dyDescent="0.25">
      <c r="A289" s="250"/>
      <c r="B289" s="235"/>
      <c r="C289" s="99"/>
      <c r="D289" s="217"/>
      <c r="E289" s="217"/>
      <c r="F289" s="217"/>
      <c r="G289" s="217"/>
      <c r="H289" s="298"/>
      <c r="I289" s="217"/>
      <c r="J289" s="217"/>
      <c r="K289" s="217"/>
      <c r="L289" s="217"/>
      <c r="M289" s="217"/>
      <c r="N289" s="217"/>
      <c r="O289" s="217"/>
      <c r="P289" s="217"/>
      <c r="Q289" s="298"/>
      <c r="R289" s="88"/>
      <c r="S289" s="72"/>
      <c r="T289" s="104"/>
      <c r="U289" s="104"/>
      <c r="V289" s="93"/>
      <c r="W289" s="44"/>
      <c r="X289" s="104"/>
      <c r="Y289" s="14"/>
      <c r="Z289" s="14"/>
      <c r="AA289" s="14"/>
      <c r="AB289" s="14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1"/>
      <c r="BH289" s="11"/>
      <c r="BI289" s="11"/>
    </row>
    <row r="290" spans="1:61" ht="13.5" customHeight="1" x14ac:dyDescent="0.25">
      <c r="A290" s="101"/>
      <c r="B290" s="201"/>
      <c r="C290" s="99"/>
      <c r="D290" s="217"/>
      <c r="E290" s="217"/>
      <c r="F290" s="217"/>
      <c r="G290" s="217"/>
      <c r="H290" s="298"/>
      <c r="I290" s="217"/>
      <c r="J290" s="217"/>
      <c r="K290" s="217"/>
      <c r="L290" s="217"/>
      <c r="M290" s="217"/>
      <c r="N290" s="217"/>
      <c r="O290" s="217"/>
      <c r="P290" s="217"/>
      <c r="Q290" s="298"/>
      <c r="R290" s="72"/>
      <c r="S290" s="72"/>
      <c r="T290" s="104"/>
      <c r="U290" s="104"/>
      <c r="V290" s="93"/>
      <c r="W290" s="44"/>
      <c r="X290" s="104"/>
      <c r="Y290" s="14"/>
      <c r="Z290" s="14"/>
      <c r="AA290" s="14"/>
      <c r="AB290" s="14"/>
      <c r="AC290" s="14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1"/>
      <c r="BH290" s="11"/>
      <c r="BI290" s="11"/>
    </row>
    <row r="291" spans="1:61" ht="13.5" customHeight="1" x14ac:dyDescent="0.25">
      <c r="A291" s="101"/>
      <c r="B291" s="201"/>
      <c r="C291" s="99"/>
      <c r="D291" s="217"/>
      <c r="E291" s="217"/>
      <c r="F291" s="217"/>
      <c r="G291" s="217"/>
      <c r="H291" s="298"/>
      <c r="I291" s="217"/>
      <c r="J291" s="217"/>
      <c r="K291" s="217"/>
      <c r="L291" s="217"/>
      <c r="M291" s="217"/>
      <c r="N291" s="217"/>
      <c r="O291" s="217"/>
      <c r="P291" s="217"/>
      <c r="Q291" s="298"/>
      <c r="R291" s="72"/>
      <c r="S291" s="72"/>
      <c r="T291" s="104"/>
      <c r="U291" s="104"/>
      <c r="V291" s="93"/>
      <c r="W291" s="44"/>
      <c r="X291" s="104"/>
      <c r="Y291" s="14"/>
      <c r="Z291" s="14"/>
      <c r="AA291" s="14"/>
      <c r="AB291" s="14"/>
      <c r="AC291" s="14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1"/>
      <c r="BH291" s="11"/>
      <c r="BI291" s="11"/>
    </row>
    <row r="292" spans="1:61" ht="13.5" customHeight="1" x14ac:dyDescent="0.25">
      <c r="C292" s="236"/>
      <c r="D292" s="217"/>
      <c r="E292" s="217"/>
      <c r="F292" s="217"/>
      <c r="G292" s="217"/>
      <c r="H292" s="298"/>
      <c r="I292" s="217"/>
      <c r="J292" s="217"/>
      <c r="K292" s="217"/>
      <c r="L292" s="217"/>
      <c r="M292" s="217"/>
      <c r="N292" s="217"/>
      <c r="O292" s="217"/>
      <c r="P292" s="217"/>
      <c r="Q292" s="298"/>
      <c r="R292" s="72"/>
      <c r="S292" s="72"/>
      <c r="T292" s="104"/>
      <c r="U292" s="104"/>
      <c r="V292" s="93"/>
      <c r="W292" s="44"/>
      <c r="X292" s="104"/>
      <c r="Y292" s="14"/>
      <c r="Z292" s="14"/>
      <c r="AA292" s="14"/>
      <c r="AB292" s="14"/>
      <c r="AC292" s="14"/>
      <c r="AD292" s="14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1"/>
      <c r="BH292" s="11"/>
      <c r="BI292" s="11"/>
    </row>
    <row r="293" spans="1:61" ht="13.5" customHeight="1" x14ac:dyDescent="0.2">
      <c r="C293" s="99"/>
      <c r="D293" s="217"/>
      <c r="E293" s="217"/>
      <c r="F293" s="217"/>
      <c r="G293" s="217"/>
      <c r="H293" s="298"/>
      <c r="I293" s="217"/>
      <c r="J293" s="217"/>
      <c r="K293" s="217"/>
      <c r="L293" s="217"/>
      <c r="M293" s="217"/>
      <c r="N293" s="217"/>
      <c r="O293" s="217"/>
      <c r="P293" s="217"/>
      <c r="Q293" s="298"/>
      <c r="R293" s="72"/>
      <c r="S293" s="72"/>
      <c r="T293" s="104"/>
      <c r="U293" s="104"/>
      <c r="V293" s="44"/>
      <c r="W293" s="44"/>
      <c r="X293" s="104"/>
      <c r="Y293" s="14"/>
      <c r="Z293" s="14"/>
      <c r="AA293" s="14"/>
      <c r="AB293" s="14"/>
      <c r="AC293" s="14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1"/>
      <c r="BH293" s="11"/>
      <c r="BI293" s="11"/>
    </row>
    <row r="294" spans="1:61" ht="13.5" customHeight="1" x14ac:dyDescent="0.2">
      <c r="A294" s="101"/>
      <c r="B294" s="201"/>
      <c r="C294" s="99"/>
      <c r="D294" s="217"/>
      <c r="E294" s="217"/>
      <c r="F294" s="217"/>
      <c r="G294" s="217"/>
      <c r="H294" s="298"/>
      <c r="I294" s="217"/>
      <c r="J294" s="217"/>
      <c r="K294" s="217"/>
      <c r="L294" s="217"/>
      <c r="M294" s="217"/>
      <c r="N294" s="217"/>
      <c r="O294" s="217"/>
      <c r="P294" s="217"/>
      <c r="Q294" s="298"/>
      <c r="R294" s="72"/>
      <c r="S294" s="72"/>
      <c r="T294" s="104"/>
      <c r="U294" s="104"/>
      <c r="V294" s="44"/>
      <c r="W294" s="44"/>
      <c r="X294" s="104"/>
      <c r="Y294" s="14"/>
      <c r="Z294" s="14"/>
      <c r="AA294" s="14"/>
      <c r="AB294" s="14"/>
      <c r="AC294" s="14"/>
      <c r="AD294" s="14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1"/>
      <c r="BH294" s="11"/>
      <c r="BI294" s="11"/>
    </row>
    <row r="295" spans="1:61" x14ac:dyDescent="0.2">
      <c r="A295" s="101"/>
      <c r="B295" s="201"/>
      <c r="C295" s="99"/>
      <c r="D295" s="217"/>
      <c r="E295" s="217"/>
      <c r="F295" s="217"/>
      <c r="G295" s="217"/>
      <c r="H295" s="298"/>
      <c r="I295" s="217"/>
      <c r="J295" s="217"/>
      <c r="K295" s="217"/>
      <c r="L295" s="217"/>
      <c r="M295" s="217"/>
      <c r="N295" s="217"/>
      <c r="O295" s="217"/>
      <c r="P295" s="217"/>
      <c r="Q295" s="298"/>
      <c r="R295" s="44"/>
      <c r="S295" s="72"/>
      <c r="T295" s="104"/>
      <c r="U295" s="104"/>
      <c r="V295" s="44"/>
      <c r="W295" s="44"/>
      <c r="X295" s="104"/>
      <c r="AA295" s="14"/>
      <c r="AB295" s="14"/>
      <c r="AC295" s="14"/>
      <c r="AD295" s="14"/>
      <c r="AE295" s="14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1"/>
      <c r="BH295" s="11"/>
      <c r="BI295" s="11"/>
    </row>
    <row r="296" spans="1:61" x14ac:dyDescent="0.2">
      <c r="A296" s="101"/>
      <c r="B296" s="201"/>
      <c r="C296" s="99"/>
      <c r="D296" s="217"/>
      <c r="E296" s="217"/>
      <c r="F296" s="217"/>
      <c r="G296" s="217"/>
      <c r="H296" s="298"/>
      <c r="I296" s="217"/>
      <c r="J296" s="217"/>
      <c r="K296" s="217"/>
      <c r="L296" s="217"/>
      <c r="M296" s="217"/>
      <c r="N296" s="217"/>
      <c r="O296" s="217"/>
      <c r="P296" s="217"/>
      <c r="Q296" s="298"/>
      <c r="R296" s="44"/>
      <c r="S296" s="72"/>
      <c r="T296" s="104"/>
      <c r="U296" s="104"/>
      <c r="V296" s="44"/>
      <c r="W296" s="44"/>
      <c r="X296" s="104"/>
      <c r="AA296" s="14"/>
      <c r="AB296" s="14"/>
      <c r="AC296" s="14"/>
      <c r="AD296" s="14"/>
      <c r="AE296" s="14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1"/>
      <c r="BH296" s="11"/>
      <c r="BI296" s="11"/>
    </row>
    <row r="297" spans="1:61" x14ac:dyDescent="0.2">
      <c r="A297" s="101"/>
      <c r="B297" s="201"/>
      <c r="C297" s="99"/>
      <c r="D297" s="217"/>
      <c r="E297" s="217"/>
      <c r="F297" s="217"/>
      <c r="G297" s="217"/>
      <c r="H297" s="298"/>
      <c r="I297" s="217"/>
      <c r="J297" s="217"/>
      <c r="K297" s="217"/>
      <c r="L297" s="217"/>
      <c r="M297" s="217"/>
      <c r="N297" s="217"/>
      <c r="O297" s="217"/>
      <c r="P297" s="217"/>
      <c r="Q297" s="298"/>
      <c r="R297" s="44"/>
      <c r="S297" s="72"/>
      <c r="T297" s="104"/>
      <c r="U297" s="104"/>
      <c r="V297" s="44"/>
      <c r="W297" s="44"/>
      <c r="X297" s="10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1"/>
      <c r="BH297" s="11"/>
      <c r="BI297" s="11"/>
    </row>
    <row r="298" spans="1:61" x14ac:dyDescent="0.2">
      <c r="A298" s="101"/>
      <c r="B298" s="201"/>
      <c r="C298" s="99"/>
      <c r="D298" s="217"/>
      <c r="E298" s="217"/>
      <c r="F298" s="217"/>
      <c r="G298" s="217"/>
      <c r="H298" s="298"/>
      <c r="I298" s="217"/>
      <c r="J298" s="217"/>
      <c r="K298" s="217"/>
      <c r="L298" s="217"/>
      <c r="M298" s="217"/>
      <c r="N298" s="217"/>
      <c r="O298" s="217"/>
      <c r="P298" s="217"/>
      <c r="Q298" s="298"/>
      <c r="R298" s="44"/>
      <c r="S298" s="72"/>
      <c r="T298" s="104"/>
      <c r="U298" s="104"/>
      <c r="V298" s="44"/>
      <c r="W298" s="44"/>
      <c r="X298" s="10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1"/>
      <c r="BH298" s="11"/>
      <c r="BI298" s="11"/>
    </row>
    <row r="299" spans="1:61" x14ac:dyDescent="0.2">
      <c r="A299" s="101"/>
      <c r="B299" s="201"/>
      <c r="C299" s="99"/>
      <c r="D299" s="217"/>
      <c r="E299" s="217"/>
      <c r="F299" s="217"/>
      <c r="G299" s="217"/>
      <c r="H299" s="298"/>
      <c r="I299" s="217"/>
      <c r="J299" s="217"/>
      <c r="K299" s="217"/>
      <c r="L299" s="217"/>
      <c r="M299" s="217"/>
      <c r="N299" s="217"/>
      <c r="O299" s="217"/>
      <c r="P299" s="217"/>
      <c r="Q299" s="298"/>
      <c r="R299" s="44"/>
      <c r="S299" s="72"/>
      <c r="T299" s="104"/>
      <c r="U299" s="104"/>
      <c r="V299" s="44"/>
      <c r="W299" s="44"/>
      <c r="X299" s="10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1"/>
      <c r="BH299" s="11"/>
      <c r="BI299" s="11"/>
    </row>
    <row r="300" spans="1:61" x14ac:dyDescent="0.2">
      <c r="A300" s="101"/>
      <c r="B300" s="201"/>
      <c r="C300" s="99"/>
      <c r="D300" s="217"/>
      <c r="E300" s="217"/>
      <c r="F300" s="217"/>
      <c r="G300" s="217"/>
      <c r="H300" s="298"/>
      <c r="I300" s="217"/>
      <c r="J300" s="217"/>
      <c r="K300" s="217"/>
      <c r="L300" s="217"/>
      <c r="M300" s="217"/>
      <c r="N300" s="217"/>
      <c r="O300" s="217"/>
      <c r="P300" s="217"/>
      <c r="Q300" s="298"/>
      <c r="R300" s="44"/>
      <c r="S300" s="72"/>
      <c r="T300" s="104"/>
      <c r="U300" s="104"/>
      <c r="V300" s="44"/>
      <c r="W300" s="44"/>
      <c r="X300" s="10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1"/>
      <c r="BH300" s="11"/>
      <c r="BI300" s="11"/>
    </row>
    <row r="301" spans="1:61" x14ac:dyDescent="0.2">
      <c r="A301" s="101"/>
      <c r="B301" s="201"/>
      <c r="C301" s="99"/>
      <c r="D301" s="217"/>
      <c r="E301" s="217"/>
      <c r="F301" s="217"/>
      <c r="G301" s="217"/>
      <c r="H301" s="298"/>
      <c r="I301" s="217"/>
      <c r="J301" s="217"/>
      <c r="K301" s="217"/>
      <c r="L301" s="217"/>
      <c r="M301" s="217"/>
      <c r="N301" s="217"/>
      <c r="O301" s="217"/>
      <c r="P301" s="217"/>
      <c r="Q301" s="298"/>
      <c r="R301" s="44"/>
      <c r="S301" s="72"/>
      <c r="T301" s="104"/>
      <c r="U301" s="104"/>
      <c r="V301" s="44"/>
      <c r="W301" s="44"/>
      <c r="X301" s="10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</row>
    <row r="302" spans="1:61" x14ac:dyDescent="0.2">
      <c r="A302" s="101"/>
      <c r="B302" s="201"/>
      <c r="C302" s="99"/>
      <c r="D302" s="217"/>
      <c r="E302" s="217"/>
      <c r="F302" s="217"/>
      <c r="G302" s="217"/>
      <c r="H302" s="298"/>
      <c r="I302" s="217"/>
      <c r="J302" s="217"/>
      <c r="K302" s="217"/>
      <c r="L302" s="217"/>
      <c r="M302" s="217"/>
      <c r="N302" s="217"/>
      <c r="O302" s="217"/>
      <c r="P302" s="217"/>
      <c r="Q302" s="298"/>
      <c r="R302" s="44"/>
      <c r="S302" s="72"/>
      <c r="T302" s="104"/>
      <c r="U302" s="104"/>
      <c r="V302" s="44"/>
      <c r="W302" s="44"/>
      <c r="X302" s="10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</row>
    <row r="303" spans="1:61" x14ac:dyDescent="0.2">
      <c r="A303" s="101"/>
      <c r="B303" s="201"/>
      <c r="C303" s="99"/>
      <c r="D303" s="217"/>
      <c r="E303" s="217"/>
      <c r="F303" s="217"/>
      <c r="G303" s="217"/>
      <c r="H303" s="298"/>
      <c r="I303" s="217"/>
      <c r="J303" s="217"/>
      <c r="K303" s="217"/>
      <c r="L303" s="217"/>
      <c r="M303" s="217"/>
      <c r="N303" s="217"/>
      <c r="O303" s="217"/>
      <c r="P303" s="217"/>
      <c r="Q303" s="298"/>
      <c r="R303" s="44"/>
      <c r="S303" s="72"/>
      <c r="T303" s="104"/>
      <c r="U303" s="104"/>
      <c r="V303" s="44"/>
      <c r="W303" s="44"/>
      <c r="X303" s="10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</row>
    <row r="304" spans="1:61" x14ac:dyDescent="0.2">
      <c r="A304" s="101"/>
      <c r="B304" s="201"/>
      <c r="C304" s="99"/>
      <c r="D304" s="217"/>
      <c r="E304" s="217"/>
      <c r="F304" s="217"/>
      <c r="G304" s="217"/>
      <c r="H304" s="298"/>
      <c r="I304" s="217"/>
      <c r="J304" s="217"/>
      <c r="K304" s="217"/>
      <c r="L304" s="217"/>
      <c r="M304" s="217"/>
      <c r="N304" s="217"/>
      <c r="O304" s="217"/>
      <c r="P304" s="217"/>
      <c r="Q304" s="298"/>
      <c r="R304" s="44"/>
      <c r="S304" s="72"/>
      <c r="T304" s="104"/>
      <c r="U304" s="104"/>
      <c r="V304" s="44"/>
      <c r="W304" s="44"/>
      <c r="X304" s="10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</row>
    <row r="305" spans="1:61" x14ac:dyDescent="0.2">
      <c r="A305" s="101"/>
      <c r="B305" s="201"/>
      <c r="C305" s="99"/>
      <c r="D305" s="217"/>
      <c r="E305" s="217"/>
      <c r="F305" s="217"/>
      <c r="G305" s="217"/>
      <c r="H305" s="298"/>
      <c r="I305" s="217"/>
      <c r="J305" s="217"/>
      <c r="K305" s="217"/>
      <c r="L305" s="217"/>
      <c r="M305" s="217"/>
      <c r="N305" s="217"/>
      <c r="O305" s="217"/>
      <c r="P305" s="217"/>
      <c r="Q305" s="298"/>
      <c r="R305" s="44"/>
      <c r="S305" s="72"/>
      <c r="T305" s="104"/>
      <c r="U305" s="104"/>
      <c r="V305" s="44"/>
      <c r="W305" s="44"/>
      <c r="X305" s="10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</row>
    <row r="306" spans="1:61" x14ac:dyDescent="0.2">
      <c r="A306" s="101"/>
      <c r="B306" s="201"/>
      <c r="C306" s="99"/>
      <c r="D306" s="217"/>
      <c r="E306" s="217"/>
      <c r="F306" s="217"/>
      <c r="G306" s="217"/>
      <c r="H306" s="298"/>
      <c r="I306" s="217"/>
      <c r="J306" s="217"/>
      <c r="K306" s="217"/>
      <c r="L306" s="217"/>
      <c r="M306" s="217"/>
      <c r="N306" s="217"/>
      <c r="O306" s="217"/>
      <c r="P306" s="217"/>
      <c r="Q306" s="298"/>
      <c r="R306" s="44"/>
      <c r="S306" s="72"/>
      <c r="T306" s="104"/>
      <c r="U306" s="104"/>
      <c r="V306" s="44"/>
      <c r="W306" s="44"/>
      <c r="X306" s="105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</row>
    <row r="307" spans="1:61" s="2" customFormat="1" x14ac:dyDescent="0.2">
      <c r="A307" s="101"/>
      <c r="B307" s="201"/>
      <c r="C307" s="99"/>
      <c r="D307" s="217"/>
      <c r="E307" s="217"/>
      <c r="F307" s="217"/>
      <c r="G307" s="217"/>
      <c r="H307" s="298"/>
      <c r="I307" s="217"/>
      <c r="J307" s="217"/>
      <c r="K307" s="217"/>
      <c r="L307" s="217"/>
      <c r="M307" s="217"/>
      <c r="N307" s="217"/>
      <c r="O307" s="217"/>
      <c r="P307" s="217"/>
      <c r="Q307" s="298"/>
      <c r="R307" s="44"/>
      <c r="S307" s="72"/>
      <c r="T307" s="104"/>
      <c r="U307" s="104"/>
      <c r="V307" s="106"/>
      <c r="W307" s="44"/>
      <c r="X307" s="105"/>
      <c r="Y307" s="11"/>
      <c r="Z307" s="11"/>
      <c r="AA307" s="11"/>
      <c r="AB307" s="11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</row>
    <row r="308" spans="1:61" s="1" customFormat="1" x14ac:dyDescent="0.2">
      <c r="A308" s="101"/>
      <c r="B308" s="201"/>
      <c r="C308" s="99"/>
      <c r="D308" s="217"/>
      <c r="E308" s="217"/>
      <c r="F308" s="217"/>
      <c r="G308" s="217"/>
      <c r="H308" s="298"/>
      <c r="I308" s="217"/>
      <c r="J308" s="217"/>
      <c r="K308" s="217"/>
      <c r="L308" s="217"/>
      <c r="M308" s="217"/>
      <c r="N308" s="217"/>
      <c r="O308" s="217"/>
      <c r="P308" s="217"/>
      <c r="Q308" s="298"/>
      <c r="R308" s="44"/>
      <c r="S308" s="72"/>
      <c r="T308" s="104"/>
      <c r="U308" s="104"/>
      <c r="V308" s="106"/>
      <c r="W308" s="44"/>
      <c r="X308" s="105"/>
      <c r="Y308" s="11"/>
      <c r="Z308" s="11"/>
      <c r="AA308" s="11"/>
      <c r="AB308" s="11"/>
      <c r="AC308" s="11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</row>
    <row r="309" spans="1:61" x14ac:dyDescent="0.2">
      <c r="A309" s="101"/>
      <c r="B309" s="201"/>
      <c r="C309" s="99"/>
      <c r="D309" s="217"/>
      <c r="E309" s="217"/>
      <c r="F309" s="217"/>
      <c r="G309" s="217"/>
      <c r="H309" s="298"/>
      <c r="I309" s="217"/>
      <c r="J309" s="217"/>
      <c r="K309" s="217"/>
      <c r="L309" s="217"/>
      <c r="M309" s="217"/>
      <c r="N309" s="217"/>
      <c r="O309" s="217"/>
      <c r="P309" s="217"/>
      <c r="Q309" s="298"/>
      <c r="R309" s="89"/>
      <c r="S309" s="72"/>
      <c r="T309" s="19"/>
      <c r="U309" s="19"/>
      <c r="V309" s="21"/>
      <c r="W309" s="18"/>
      <c r="X309" s="20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1"/>
      <c r="BH309" s="11"/>
      <c r="BI309" s="11"/>
    </row>
    <row r="310" spans="1:61" x14ac:dyDescent="0.2">
      <c r="A310" s="101"/>
      <c r="B310" s="201"/>
      <c r="C310" s="99"/>
      <c r="D310" s="217"/>
      <c r="E310" s="217"/>
      <c r="F310" s="217"/>
      <c r="G310" s="217"/>
      <c r="H310" s="298"/>
      <c r="I310" s="217"/>
      <c r="J310" s="217"/>
      <c r="K310" s="217"/>
      <c r="L310" s="217"/>
      <c r="M310" s="217"/>
      <c r="N310" s="217"/>
      <c r="O310" s="217"/>
      <c r="P310" s="217"/>
      <c r="Q310" s="298"/>
      <c r="R310" s="89"/>
      <c r="S310" s="72"/>
      <c r="T310" s="19"/>
      <c r="U310" s="19"/>
      <c r="V310" s="21"/>
      <c r="W310" s="18"/>
      <c r="X310" s="20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1"/>
      <c r="BH310" s="11"/>
      <c r="BI310" s="11"/>
    </row>
    <row r="311" spans="1:61" x14ac:dyDescent="0.2">
      <c r="A311" s="101"/>
      <c r="B311" s="201"/>
      <c r="C311" s="99"/>
      <c r="D311" s="715" t="s">
        <v>145</v>
      </c>
      <c r="E311" s="715"/>
      <c r="F311" s="715"/>
      <c r="G311" s="715"/>
      <c r="H311" s="715"/>
      <c r="I311" s="715"/>
      <c r="J311" s="715"/>
      <c r="K311" s="715"/>
      <c r="L311" s="715"/>
      <c r="M311" s="715"/>
      <c r="N311" s="715"/>
      <c r="O311" s="715"/>
      <c r="P311" s="715"/>
      <c r="Q311" s="715"/>
      <c r="R311" s="11"/>
      <c r="S311" s="152"/>
      <c r="T311" s="22"/>
      <c r="U311" s="22"/>
      <c r="V311" s="21"/>
      <c r="W311" s="18"/>
      <c r="X311" s="20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1"/>
      <c r="BH311" s="11"/>
      <c r="BI311" s="11"/>
    </row>
    <row r="312" spans="1:61" x14ac:dyDescent="0.2">
      <c r="A312" s="107"/>
      <c r="B312" s="108"/>
      <c r="C312" s="108"/>
      <c r="D312" s="715"/>
      <c r="E312" s="715"/>
      <c r="F312" s="715"/>
      <c r="G312" s="715"/>
      <c r="H312" s="715"/>
      <c r="I312" s="715"/>
      <c r="J312" s="715"/>
      <c r="K312" s="715"/>
      <c r="L312" s="715"/>
      <c r="M312" s="715"/>
      <c r="N312" s="715"/>
      <c r="O312" s="715"/>
      <c r="P312" s="715"/>
      <c r="Q312" s="715"/>
      <c r="R312" s="11"/>
      <c r="S312" s="152"/>
      <c r="T312" s="19"/>
      <c r="U312" s="19"/>
      <c r="V312" s="21"/>
      <c r="W312" s="18"/>
      <c r="X312" s="20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1"/>
      <c r="BH312" s="11"/>
      <c r="BI312" s="11"/>
    </row>
    <row r="313" spans="1:61" x14ac:dyDescent="0.2">
      <c r="A313" s="11"/>
      <c r="B313" s="13"/>
      <c r="C313" s="13"/>
      <c r="D313" s="714"/>
      <c r="E313" s="714"/>
      <c r="F313" s="714"/>
      <c r="G313" s="714"/>
      <c r="H313" s="714"/>
      <c r="I313" s="714"/>
      <c r="J313" s="714"/>
      <c r="K313" s="714"/>
      <c r="L313" s="714"/>
      <c r="M313" s="714"/>
      <c r="N313" s="714"/>
      <c r="O313" s="714"/>
      <c r="P313" s="714"/>
      <c r="Q313" s="714"/>
      <c r="R313" s="11"/>
      <c r="S313" s="152"/>
      <c r="T313" s="19"/>
      <c r="U313" s="19"/>
      <c r="V313" s="21"/>
      <c r="W313" s="18"/>
      <c r="X313" s="20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1"/>
      <c r="BH313" s="11"/>
      <c r="BI313" s="11"/>
    </row>
    <row r="314" spans="1:61" x14ac:dyDescent="0.2">
      <c r="A314" s="11"/>
      <c r="B314" s="13"/>
      <c r="C314" s="13"/>
      <c r="D314" s="714"/>
      <c r="E314" s="714"/>
      <c r="F314" s="714"/>
      <c r="G314" s="714"/>
      <c r="H314" s="714"/>
      <c r="I314" s="714"/>
      <c r="J314" s="714"/>
      <c r="K314" s="714"/>
      <c r="L314" s="714"/>
      <c r="M314" s="714"/>
      <c r="N314" s="714"/>
      <c r="O314" s="714"/>
      <c r="P314" s="714"/>
      <c r="Q314" s="714"/>
      <c r="R314" s="11"/>
      <c r="S314" s="152"/>
      <c r="T314" s="23"/>
      <c r="U314" s="23"/>
      <c r="V314" s="21"/>
      <c r="W314" s="18"/>
      <c r="X314" s="20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1"/>
      <c r="BH314" s="11"/>
      <c r="BI314" s="11"/>
    </row>
    <row r="315" spans="1:61" x14ac:dyDescent="0.2">
      <c r="A315" s="11"/>
      <c r="B315" s="13"/>
      <c r="C315" s="13"/>
      <c r="D315" s="714"/>
      <c r="E315" s="714"/>
      <c r="F315" s="714"/>
      <c r="G315" s="714"/>
      <c r="H315" s="714"/>
      <c r="I315" s="714"/>
      <c r="J315" s="714"/>
      <c r="K315" s="714"/>
      <c r="L315" s="714"/>
      <c r="M315" s="714"/>
      <c r="N315" s="714"/>
      <c r="O315" s="714"/>
      <c r="P315" s="714"/>
      <c r="Q315" s="714"/>
      <c r="R315" s="11"/>
      <c r="S315" s="152"/>
      <c r="T315" s="19"/>
      <c r="U315" s="19"/>
      <c r="V315" s="21"/>
      <c r="W315" s="18"/>
      <c r="X315" s="20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1"/>
      <c r="BH315" s="11"/>
      <c r="BI315" s="11"/>
    </row>
    <row r="316" spans="1:61" x14ac:dyDescent="0.2">
      <c r="A316" s="11"/>
      <c r="B316" s="13"/>
      <c r="C316" s="13"/>
      <c r="D316" s="714"/>
      <c r="E316" s="714"/>
      <c r="F316" s="714"/>
      <c r="G316" s="714"/>
      <c r="H316" s="714"/>
      <c r="I316" s="714"/>
      <c r="J316" s="714"/>
      <c r="K316" s="714"/>
      <c r="L316" s="714"/>
      <c r="M316" s="714"/>
      <c r="N316" s="714"/>
      <c r="O316" s="714"/>
      <c r="P316" s="714"/>
      <c r="Q316" s="714"/>
      <c r="R316" s="11"/>
      <c r="S316" s="153"/>
      <c r="T316" s="19"/>
      <c r="U316" s="19"/>
      <c r="V316" s="21"/>
      <c r="W316" s="18"/>
      <c r="X316" s="20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  <c r="BH316" s="11"/>
      <c r="BI316" s="11"/>
    </row>
    <row r="317" spans="1:61" x14ac:dyDescent="0.2">
      <c r="A317" s="11"/>
      <c r="B317" s="13"/>
      <c r="C317" s="13"/>
      <c r="D317" s="714"/>
      <c r="E317" s="714"/>
      <c r="F317" s="714"/>
      <c r="G317" s="714"/>
      <c r="H317" s="714"/>
      <c r="I317" s="714"/>
      <c r="J317" s="714"/>
      <c r="K317" s="714"/>
      <c r="L317" s="714"/>
      <c r="M317" s="714"/>
      <c r="N317" s="714"/>
      <c r="O317" s="714"/>
      <c r="P317" s="714"/>
      <c r="Q317" s="714"/>
      <c r="R317" s="11"/>
      <c r="S317" s="152"/>
      <c r="T317" s="22"/>
      <c r="U317" s="22"/>
      <c r="V317" s="21"/>
      <c r="W317" s="18"/>
      <c r="X317" s="20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1"/>
      <c r="BH317" s="11"/>
      <c r="BI317" s="11"/>
    </row>
    <row r="318" spans="1:61" x14ac:dyDescent="0.2">
      <c r="A318" s="11"/>
      <c r="B318" s="13"/>
      <c r="C318" s="13"/>
      <c r="D318" s="714"/>
      <c r="E318" s="714"/>
      <c r="F318" s="714"/>
      <c r="G318" s="714"/>
      <c r="H318" s="714"/>
      <c r="I318" s="714"/>
      <c r="J318" s="714"/>
      <c r="K318" s="714"/>
      <c r="L318" s="714"/>
      <c r="M318" s="714"/>
      <c r="N318" s="714"/>
      <c r="O318" s="714"/>
      <c r="P318" s="714"/>
      <c r="Q318" s="714"/>
      <c r="R318" s="11"/>
      <c r="S318" s="152"/>
      <c r="T318" s="24"/>
      <c r="U318" s="24"/>
      <c r="V318" s="21"/>
      <c r="W318" s="18"/>
      <c r="X318" s="20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</row>
    <row r="319" spans="1:61" x14ac:dyDescent="0.2">
      <c r="A319" s="11"/>
      <c r="B319" s="13"/>
      <c r="C319" s="13"/>
      <c r="D319" s="714"/>
      <c r="E319" s="714"/>
      <c r="F319" s="714"/>
      <c r="G319" s="714"/>
      <c r="H319" s="714"/>
      <c r="I319" s="714"/>
      <c r="J319" s="714"/>
      <c r="K319" s="714"/>
      <c r="L319" s="714"/>
      <c r="M319" s="714"/>
      <c r="N319" s="714"/>
      <c r="O319" s="714"/>
      <c r="P319" s="714"/>
      <c r="Q319" s="714"/>
      <c r="R319" s="11"/>
      <c r="S319" s="152"/>
      <c r="T319" s="13"/>
      <c r="U319" s="13"/>
      <c r="V319" s="21"/>
      <c r="W319" s="18"/>
      <c r="X319" s="20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</row>
    <row r="320" spans="1:61" x14ac:dyDescent="0.2">
      <c r="A320" s="11"/>
      <c r="B320" s="13"/>
      <c r="C320" s="13"/>
      <c r="D320" s="11"/>
      <c r="E320" s="11"/>
      <c r="F320" s="16"/>
      <c r="G320" s="16"/>
      <c r="H320" s="304"/>
      <c r="I320" s="16"/>
      <c r="J320" s="16"/>
      <c r="K320" s="16"/>
      <c r="L320" s="16"/>
      <c r="M320" s="17"/>
      <c r="N320" s="16"/>
      <c r="O320" s="16"/>
      <c r="P320" s="16"/>
      <c r="Q320" s="304"/>
      <c r="R320" s="11"/>
      <c r="S320" s="154"/>
      <c r="T320" s="13"/>
      <c r="U320" s="13"/>
      <c r="V320" s="21"/>
      <c r="W320" s="18"/>
      <c r="X320" s="20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</row>
    <row r="321" spans="1:61" x14ac:dyDescent="0.2">
      <c r="A321" s="11"/>
      <c r="B321" s="13"/>
      <c r="C321" s="13"/>
      <c r="D321" s="11"/>
      <c r="E321" s="11"/>
      <c r="F321" s="16"/>
      <c r="G321" s="16"/>
      <c r="H321" s="304"/>
      <c r="I321" s="16"/>
      <c r="J321" s="16"/>
      <c r="K321" s="16"/>
      <c r="L321" s="16"/>
      <c r="M321" s="17"/>
      <c r="N321" s="16"/>
      <c r="O321" s="16"/>
      <c r="P321" s="16"/>
      <c r="Q321" s="304"/>
      <c r="R321" s="11"/>
      <c r="S321" s="154"/>
      <c r="T321" s="13"/>
      <c r="U321" s="13"/>
      <c r="V321" s="21"/>
      <c r="W321" s="18"/>
      <c r="X321" s="20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</row>
    <row r="322" spans="1:61" x14ac:dyDescent="0.2">
      <c r="A322" s="11"/>
      <c r="B322" s="13"/>
      <c r="C322" s="13"/>
      <c r="D322" s="11"/>
      <c r="E322" s="11"/>
      <c r="F322" s="16"/>
      <c r="G322" s="16"/>
      <c r="H322" s="304"/>
      <c r="I322" s="16"/>
      <c r="J322" s="16"/>
      <c r="K322" s="16"/>
      <c r="L322" s="16"/>
      <c r="M322" s="17"/>
      <c r="N322" s="16"/>
      <c r="O322" s="16"/>
      <c r="P322" s="16"/>
      <c r="Q322" s="304"/>
      <c r="R322" s="11"/>
      <c r="S322" s="154"/>
      <c r="T322" s="13"/>
      <c r="U322" s="13"/>
      <c r="V322" s="21"/>
      <c r="W322" s="18"/>
      <c r="X322" s="20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</row>
    <row r="323" spans="1:61" x14ac:dyDescent="0.2">
      <c r="A323" s="11"/>
      <c r="B323" s="13"/>
      <c r="C323" s="13"/>
      <c r="D323" s="11"/>
      <c r="E323" s="11"/>
      <c r="F323" s="16"/>
      <c r="G323" s="16"/>
      <c r="H323" s="304"/>
      <c r="I323" s="16"/>
      <c r="J323" s="16"/>
      <c r="K323" s="16"/>
      <c r="L323" s="16"/>
      <c r="M323" s="17"/>
      <c r="N323" s="16"/>
      <c r="O323" s="16"/>
      <c r="P323" s="16"/>
      <c r="Q323" s="304"/>
      <c r="R323" s="11"/>
      <c r="S323" s="155"/>
      <c r="T323" s="13"/>
      <c r="U323" s="13"/>
      <c r="V323" s="21"/>
      <c r="W323" s="18"/>
      <c r="X323" s="25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</row>
    <row r="324" spans="1:61" x14ac:dyDescent="0.2">
      <c r="A324" s="11"/>
      <c r="B324" s="13"/>
      <c r="C324" s="13"/>
      <c r="D324" s="11"/>
      <c r="E324" s="11"/>
      <c r="F324" s="16"/>
      <c r="G324" s="16"/>
      <c r="H324" s="304"/>
      <c r="I324" s="16"/>
      <c r="J324" s="16"/>
      <c r="K324" s="16"/>
      <c r="L324" s="16"/>
      <c r="M324" s="17"/>
      <c r="N324" s="16"/>
      <c r="O324" s="16"/>
      <c r="P324" s="16"/>
      <c r="Q324" s="304"/>
      <c r="R324" s="11"/>
      <c r="S324" s="154"/>
      <c r="T324" s="13"/>
      <c r="U324" s="13"/>
      <c r="V324" s="21"/>
      <c r="W324" s="11"/>
      <c r="X324" s="26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  <c r="BH324" s="11"/>
      <c r="BI324" s="11"/>
    </row>
    <row r="325" spans="1:61" x14ac:dyDescent="0.2">
      <c r="A325" s="11"/>
      <c r="B325" s="13"/>
      <c r="C325" s="13"/>
      <c r="D325" s="11"/>
      <c r="E325" s="11"/>
      <c r="F325" s="16"/>
      <c r="G325" s="16"/>
      <c r="H325" s="304"/>
      <c r="I325" s="16"/>
      <c r="J325" s="16"/>
      <c r="K325" s="16"/>
      <c r="L325" s="16"/>
      <c r="M325" s="17"/>
      <c r="N325" s="16"/>
      <c r="O325" s="16"/>
      <c r="P325" s="16"/>
      <c r="Q325" s="304"/>
      <c r="R325" s="11"/>
      <c r="S325" s="154"/>
      <c r="T325" s="13"/>
      <c r="U325" s="13"/>
      <c r="V325" s="21"/>
      <c r="W325" s="11"/>
      <c r="X325" s="13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  <c r="BH325" s="11"/>
      <c r="BI325" s="11"/>
    </row>
    <row r="326" spans="1:61" ht="12.6" customHeight="1" x14ac:dyDescent="0.2">
      <c r="A326" s="11"/>
      <c r="B326" s="13"/>
      <c r="C326" s="13"/>
      <c r="D326" s="11"/>
      <c r="E326" s="11"/>
      <c r="F326" s="16"/>
      <c r="G326" s="16"/>
      <c r="H326" s="304"/>
      <c r="I326" s="16"/>
      <c r="J326" s="16"/>
      <c r="K326" s="16"/>
      <c r="L326" s="16"/>
      <c r="M326" s="17"/>
      <c r="N326" s="16"/>
      <c r="O326" s="16"/>
      <c r="P326" s="16"/>
      <c r="Q326" s="304"/>
      <c r="R326" s="11"/>
      <c r="S326" s="154"/>
      <c r="T326" s="13"/>
      <c r="U326" s="13"/>
      <c r="V326" s="21"/>
      <c r="W326" s="27"/>
      <c r="X326" s="13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1"/>
      <c r="BH326" s="11"/>
      <c r="BI326" s="11"/>
    </row>
    <row r="327" spans="1:61" ht="12" customHeight="1" x14ac:dyDescent="0.2">
      <c r="A327" s="11"/>
      <c r="B327" s="13"/>
      <c r="C327" s="13"/>
      <c r="D327" s="11"/>
      <c r="E327" s="11"/>
      <c r="F327" s="16"/>
      <c r="G327" s="16"/>
      <c r="H327" s="304"/>
      <c r="I327" s="16"/>
      <c r="J327" s="16"/>
      <c r="K327" s="16"/>
      <c r="L327" s="16"/>
      <c r="M327" s="17"/>
      <c r="N327" s="16"/>
      <c r="O327" s="16"/>
      <c r="P327" s="16"/>
      <c r="Q327" s="304"/>
      <c r="R327" s="11"/>
      <c r="S327" s="154"/>
      <c r="T327" s="13"/>
      <c r="U327" s="13"/>
      <c r="V327" s="21"/>
      <c r="W327" s="28"/>
      <c r="X327" s="13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1"/>
      <c r="BH327" s="11"/>
      <c r="BI327" s="11"/>
    </row>
    <row r="328" spans="1:61" x14ac:dyDescent="0.2">
      <c r="A328" s="11"/>
      <c r="B328" s="13"/>
      <c r="C328" s="13"/>
      <c r="D328" s="11"/>
      <c r="E328" s="11"/>
      <c r="F328" s="16"/>
      <c r="G328" s="16"/>
      <c r="H328" s="304"/>
      <c r="I328" s="16"/>
      <c r="J328" s="16"/>
      <c r="K328" s="16"/>
      <c r="L328" s="16"/>
      <c r="M328" s="17"/>
      <c r="N328" s="16"/>
      <c r="O328" s="16"/>
      <c r="P328" s="16"/>
      <c r="Q328" s="304"/>
      <c r="R328" s="11"/>
      <c r="S328" s="154"/>
      <c r="T328" s="13"/>
      <c r="U328" s="13"/>
      <c r="V328" s="21"/>
      <c r="W328" s="11"/>
      <c r="X328" s="13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  <c r="BH328" s="11"/>
      <c r="BI328" s="11"/>
    </row>
    <row r="329" spans="1:61" x14ac:dyDescent="0.2">
      <c r="A329" s="11"/>
      <c r="B329" s="13"/>
      <c r="C329" s="13"/>
      <c r="D329" s="11"/>
      <c r="E329" s="11"/>
      <c r="F329" s="16"/>
      <c r="G329" s="16"/>
      <c r="H329" s="304"/>
      <c r="I329" s="16"/>
      <c r="J329" s="16"/>
      <c r="K329" s="16"/>
      <c r="L329" s="16"/>
      <c r="M329" s="17"/>
      <c r="N329" s="16"/>
      <c r="O329" s="16"/>
      <c r="P329" s="16"/>
      <c r="Q329" s="304"/>
      <c r="R329" s="11"/>
      <c r="S329" s="154"/>
      <c r="T329" s="13"/>
      <c r="U329" s="13"/>
      <c r="V329" s="21"/>
      <c r="W329" s="11"/>
      <c r="X329" s="13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1"/>
      <c r="BH329" s="11"/>
      <c r="BI329" s="11"/>
    </row>
    <row r="330" spans="1:61" x14ac:dyDescent="0.2">
      <c r="A330" s="11"/>
      <c r="B330" s="13"/>
      <c r="C330" s="13"/>
      <c r="D330" s="11"/>
      <c r="E330" s="11"/>
      <c r="F330" s="16"/>
      <c r="G330" s="16"/>
      <c r="H330" s="304"/>
      <c r="I330" s="16"/>
      <c r="J330" s="16"/>
      <c r="K330" s="16"/>
      <c r="L330" s="16"/>
      <c r="M330" s="17"/>
      <c r="N330" s="16"/>
      <c r="O330" s="16"/>
      <c r="P330" s="16"/>
      <c r="Q330" s="304"/>
      <c r="R330" s="11"/>
      <c r="S330" s="154"/>
      <c r="T330" s="13"/>
      <c r="U330" s="13"/>
      <c r="V330" s="21"/>
      <c r="W330" s="11"/>
      <c r="X330" s="13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  <c r="BH330" s="11"/>
      <c r="BI330" s="11"/>
    </row>
    <row r="331" spans="1:61" x14ac:dyDescent="0.2">
      <c r="A331" s="11"/>
      <c r="B331" s="13"/>
      <c r="C331" s="13"/>
      <c r="D331" s="11"/>
      <c r="E331" s="11"/>
      <c r="F331" s="16"/>
      <c r="G331" s="16"/>
      <c r="H331" s="304"/>
      <c r="I331" s="16"/>
      <c r="J331" s="16"/>
      <c r="K331" s="16"/>
      <c r="L331" s="16"/>
      <c r="M331" s="17"/>
      <c r="N331" s="16"/>
      <c r="O331" s="16"/>
      <c r="P331" s="16"/>
      <c r="Q331" s="304"/>
      <c r="R331" s="11"/>
      <c r="S331" s="154"/>
      <c r="T331" s="13"/>
      <c r="U331" s="13"/>
      <c r="V331" s="21"/>
      <c r="W331" s="11"/>
      <c r="X331" s="13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1"/>
      <c r="BH331" s="11"/>
      <c r="BI331" s="11"/>
    </row>
    <row r="332" spans="1:61" x14ac:dyDescent="0.2">
      <c r="A332" s="11"/>
      <c r="B332" s="13"/>
      <c r="C332" s="13"/>
      <c r="D332" s="11"/>
      <c r="E332" s="11"/>
      <c r="F332" s="16"/>
      <c r="G332" s="16"/>
      <c r="H332" s="304"/>
      <c r="I332" s="16"/>
      <c r="J332" s="16"/>
      <c r="K332" s="16"/>
      <c r="L332" s="16"/>
      <c r="M332" s="17"/>
      <c r="N332" s="16"/>
      <c r="O332" s="16"/>
      <c r="P332" s="16"/>
      <c r="Q332" s="304"/>
      <c r="R332" s="11"/>
      <c r="S332" s="154"/>
      <c r="T332" s="13"/>
      <c r="U332" s="13"/>
      <c r="V332" s="21"/>
      <c r="W332" s="11"/>
      <c r="X332" s="13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  <c r="BH332" s="11"/>
      <c r="BI332" s="11"/>
    </row>
    <row r="333" spans="1:61" x14ac:dyDescent="0.2">
      <c r="A333" s="11"/>
      <c r="B333" s="13"/>
      <c r="C333" s="13"/>
      <c r="D333" s="11"/>
      <c r="E333" s="11"/>
      <c r="F333" s="16"/>
      <c r="G333" s="16"/>
      <c r="H333" s="304"/>
      <c r="I333" s="16"/>
      <c r="J333" s="16"/>
      <c r="K333" s="16"/>
      <c r="L333" s="16"/>
      <c r="M333" s="17"/>
      <c r="N333" s="16"/>
      <c r="O333" s="16"/>
      <c r="P333" s="16"/>
      <c r="Q333" s="304"/>
      <c r="R333" s="11"/>
      <c r="S333" s="154"/>
      <c r="T333" s="13"/>
      <c r="U333" s="13"/>
      <c r="V333" s="21"/>
      <c r="W333" s="11"/>
      <c r="X333" s="13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  <c r="BH333" s="11"/>
      <c r="BI333" s="11"/>
    </row>
    <row r="334" spans="1:61" x14ac:dyDescent="0.2">
      <c r="A334" s="11"/>
      <c r="B334" s="13"/>
      <c r="C334" s="13"/>
      <c r="D334" s="11"/>
      <c r="E334" s="11"/>
      <c r="F334" s="16"/>
      <c r="G334" s="16"/>
      <c r="H334" s="304"/>
      <c r="I334" s="16"/>
      <c r="J334" s="16"/>
      <c r="K334" s="16"/>
      <c r="L334" s="16"/>
      <c r="M334" s="17"/>
      <c r="N334" s="16"/>
      <c r="O334" s="16"/>
      <c r="P334" s="16"/>
      <c r="Q334" s="304"/>
      <c r="R334" s="11"/>
      <c r="S334" s="154"/>
      <c r="T334" s="13"/>
      <c r="U334" s="13"/>
      <c r="V334" s="21"/>
      <c r="W334" s="11"/>
      <c r="X334" s="13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1"/>
      <c r="BH334" s="11"/>
      <c r="BI334" s="11"/>
    </row>
    <row r="335" spans="1:61" x14ac:dyDescent="0.2">
      <c r="A335" s="11"/>
      <c r="B335" s="13"/>
      <c r="C335" s="13"/>
      <c r="D335" s="11"/>
      <c r="E335" s="11"/>
      <c r="F335" s="16"/>
      <c r="G335" s="16"/>
      <c r="H335" s="304"/>
      <c r="I335" s="16"/>
      <c r="J335" s="16"/>
      <c r="K335" s="16"/>
      <c r="L335" s="16"/>
      <c r="M335" s="17"/>
      <c r="N335" s="16"/>
      <c r="O335" s="16"/>
      <c r="P335" s="16"/>
      <c r="Q335" s="304"/>
      <c r="R335" s="11"/>
      <c r="S335" s="154"/>
      <c r="T335" s="13"/>
      <c r="U335" s="13"/>
      <c r="V335" s="21"/>
      <c r="W335" s="11"/>
      <c r="X335" s="13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1"/>
      <c r="BH335" s="11"/>
      <c r="BI335" s="11"/>
    </row>
    <row r="336" spans="1:61" x14ac:dyDescent="0.2">
      <c r="A336" s="11"/>
      <c r="B336" s="13"/>
      <c r="C336" s="13"/>
      <c r="D336" s="11"/>
      <c r="E336" s="11"/>
      <c r="F336" s="16"/>
      <c r="G336" s="16"/>
      <c r="H336" s="304"/>
      <c r="I336" s="16"/>
      <c r="J336" s="16"/>
      <c r="K336" s="16"/>
      <c r="L336" s="16"/>
      <c r="M336" s="17"/>
      <c r="N336" s="16"/>
      <c r="O336" s="16"/>
      <c r="P336" s="16"/>
      <c r="Q336" s="304"/>
      <c r="R336" s="11"/>
      <c r="S336" s="154"/>
      <c r="T336" s="13"/>
      <c r="U336" s="13"/>
      <c r="V336" s="21"/>
      <c r="W336" s="11"/>
      <c r="X336" s="13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1"/>
      <c r="BH336" s="11"/>
      <c r="BI336" s="11"/>
    </row>
    <row r="337" spans="1:61" x14ac:dyDescent="0.2">
      <c r="A337" s="11"/>
      <c r="B337" s="13"/>
      <c r="C337" s="13"/>
      <c r="D337" s="11"/>
      <c r="E337" s="11"/>
      <c r="F337" s="16"/>
      <c r="G337" s="16"/>
      <c r="H337" s="304"/>
      <c r="I337" s="16"/>
      <c r="J337" s="16"/>
      <c r="K337" s="16"/>
      <c r="L337" s="16"/>
      <c r="M337" s="17"/>
      <c r="N337" s="16"/>
      <c r="O337" s="16"/>
      <c r="P337" s="16"/>
      <c r="Q337" s="304"/>
      <c r="R337" s="11"/>
      <c r="S337" s="154"/>
      <c r="T337" s="13"/>
      <c r="U337" s="13"/>
      <c r="V337" s="21"/>
      <c r="W337" s="11"/>
      <c r="X337" s="13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1"/>
      <c r="BH337" s="11"/>
      <c r="BI337" s="11"/>
    </row>
    <row r="338" spans="1:61" x14ac:dyDescent="0.2">
      <c r="A338" s="11"/>
      <c r="B338" s="13"/>
      <c r="C338" s="13"/>
      <c r="D338" s="11"/>
      <c r="E338" s="11"/>
      <c r="F338" s="16"/>
      <c r="G338" s="16"/>
      <c r="H338" s="304"/>
      <c r="I338" s="16"/>
      <c r="J338" s="16"/>
      <c r="K338" s="16"/>
      <c r="L338" s="16"/>
      <c r="M338" s="17"/>
      <c r="N338" s="16"/>
      <c r="O338" s="16"/>
      <c r="P338" s="16"/>
      <c r="Q338" s="304"/>
      <c r="R338" s="11"/>
      <c r="S338" s="154"/>
      <c r="T338" s="13"/>
      <c r="U338" s="13"/>
      <c r="V338" s="21"/>
      <c r="W338" s="11"/>
      <c r="X338" s="13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1"/>
      <c r="BH338" s="11"/>
      <c r="BI338" s="11"/>
    </row>
    <row r="339" spans="1:61" x14ac:dyDescent="0.2">
      <c r="A339" s="11"/>
      <c r="B339" s="13"/>
      <c r="C339" s="13"/>
      <c r="D339" s="11"/>
      <c r="E339" s="11"/>
      <c r="F339" s="16"/>
      <c r="G339" s="16"/>
      <c r="H339" s="304"/>
      <c r="I339" s="16"/>
      <c r="J339" s="16"/>
      <c r="K339" s="16"/>
      <c r="L339" s="16"/>
      <c r="M339" s="17"/>
      <c r="N339" s="16"/>
      <c r="O339" s="16"/>
      <c r="P339" s="16"/>
      <c r="Q339" s="304"/>
      <c r="R339" s="11"/>
      <c r="S339" s="154"/>
      <c r="T339" s="13"/>
      <c r="U339" s="13"/>
      <c r="V339" s="21"/>
      <c r="W339" s="11"/>
      <c r="X339" s="13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1"/>
      <c r="BH339" s="11"/>
      <c r="BI339" s="11"/>
    </row>
    <row r="340" spans="1:61" x14ac:dyDescent="0.2">
      <c r="A340" s="11"/>
      <c r="B340" s="13"/>
      <c r="C340" s="13"/>
      <c r="D340" s="11"/>
      <c r="E340" s="11"/>
      <c r="F340" s="16"/>
      <c r="G340" s="16"/>
      <c r="H340" s="304"/>
      <c r="I340" s="16"/>
      <c r="J340" s="16"/>
      <c r="K340" s="16"/>
      <c r="L340" s="16"/>
      <c r="M340" s="17"/>
      <c r="N340" s="16"/>
      <c r="O340" s="16"/>
      <c r="P340" s="16"/>
      <c r="Q340" s="304"/>
      <c r="R340" s="11"/>
      <c r="S340" s="154"/>
      <c r="T340" s="13"/>
      <c r="U340" s="13"/>
      <c r="V340" s="21"/>
      <c r="W340" s="11"/>
      <c r="X340" s="13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  <c r="BH340" s="11"/>
      <c r="BI340" s="11"/>
    </row>
    <row r="341" spans="1:61" x14ac:dyDescent="0.2">
      <c r="A341" s="11"/>
      <c r="B341" s="13"/>
      <c r="C341" s="13"/>
      <c r="D341" s="11"/>
      <c r="E341" s="11"/>
      <c r="F341" s="16"/>
      <c r="G341" s="16"/>
      <c r="H341" s="304"/>
      <c r="I341" s="16"/>
      <c r="J341" s="16"/>
      <c r="K341" s="16"/>
      <c r="L341" s="16"/>
      <c r="M341" s="17"/>
      <c r="N341" s="16"/>
      <c r="O341" s="16"/>
      <c r="P341" s="16"/>
      <c r="Q341" s="304"/>
      <c r="R341" s="11"/>
      <c r="S341" s="154"/>
      <c r="T341" s="13"/>
      <c r="U341" s="13"/>
      <c r="V341" s="21"/>
      <c r="W341" s="11"/>
      <c r="X341" s="13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1"/>
      <c r="BH341" s="11"/>
      <c r="BI341" s="11"/>
    </row>
    <row r="342" spans="1:61" x14ac:dyDescent="0.2">
      <c r="A342" s="11"/>
      <c r="B342" s="13"/>
      <c r="C342" s="13"/>
      <c r="D342" s="11"/>
      <c r="E342" s="11"/>
      <c r="F342" s="16"/>
      <c r="G342" s="16"/>
      <c r="H342" s="304"/>
      <c r="I342" s="16"/>
      <c r="J342" s="16"/>
      <c r="K342" s="16"/>
      <c r="L342" s="16"/>
      <c r="M342" s="17"/>
      <c r="N342" s="16"/>
      <c r="O342" s="16"/>
      <c r="P342" s="16"/>
      <c r="Q342" s="304"/>
      <c r="R342" s="11"/>
      <c r="S342" s="154"/>
      <c r="T342" s="13"/>
      <c r="U342" s="13"/>
      <c r="V342" s="21"/>
      <c r="W342" s="11"/>
      <c r="X342" s="13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1"/>
      <c r="BH342" s="11"/>
      <c r="BI342" s="11"/>
    </row>
    <row r="343" spans="1:61" x14ac:dyDescent="0.2">
      <c r="A343" s="11"/>
      <c r="B343" s="13"/>
      <c r="C343" s="13"/>
      <c r="D343" s="11"/>
      <c r="E343" s="11"/>
      <c r="F343" s="16"/>
      <c r="G343" s="16"/>
      <c r="H343" s="304"/>
      <c r="I343" s="16"/>
      <c r="J343" s="16"/>
      <c r="K343" s="16"/>
      <c r="L343" s="16"/>
      <c r="M343" s="17"/>
      <c r="N343" s="16"/>
      <c r="O343" s="16"/>
      <c r="P343" s="16"/>
      <c r="Q343" s="304"/>
      <c r="R343" s="11"/>
      <c r="S343" s="154"/>
      <c r="T343" s="13"/>
      <c r="U343" s="13"/>
      <c r="V343" s="29"/>
      <c r="W343" s="11"/>
      <c r="X343" s="13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1"/>
      <c r="BH343" s="11"/>
      <c r="BI343" s="11"/>
    </row>
    <row r="344" spans="1:61" x14ac:dyDescent="0.2">
      <c r="A344" s="11"/>
      <c r="B344" s="13"/>
      <c r="C344" s="13"/>
      <c r="D344" s="11"/>
      <c r="E344" s="11"/>
      <c r="F344" s="16"/>
      <c r="G344" s="16"/>
      <c r="H344" s="304"/>
      <c r="I344" s="16"/>
      <c r="J344" s="16"/>
      <c r="K344" s="16"/>
      <c r="L344" s="16"/>
      <c r="M344" s="17"/>
      <c r="N344" s="16"/>
      <c r="O344" s="16"/>
      <c r="P344" s="16"/>
      <c r="Q344" s="304"/>
      <c r="R344" s="11"/>
      <c r="S344" s="154"/>
      <c r="T344" s="13"/>
      <c r="U344" s="13"/>
      <c r="V344" s="11"/>
      <c r="W344" s="11"/>
      <c r="X344" s="13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1"/>
      <c r="BH344" s="11"/>
      <c r="BI344" s="11"/>
    </row>
    <row r="345" spans="1:61" x14ac:dyDescent="0.2">
      <c r="A345" s="11"/>
      <c r="B345" s="13"/>
      <c r="C345" s="13"/>
      <c r="D345" s="11"/>
      <c r="E345" s="11"/>
      <c r="F345" s="16"/>
      <c r="G345" s="16"/>
      <c r="H345" s="304"/>
      <c r="I345" s="16"/>
      <c r="J345" s="16"/>
      <c r="K345" s="16"/>
      <c r="L345" s="16"/>
      <c r="M345" s="17"/>
      <c r="N345" s="16"/>
      <c r="O345" s="16"/>
      <c r="P345" s="16"/>
      <c r="Q345" s="304"/>
      <c r="R345" s="11"/>
      <c r="S345" s="154"/>
      <c r="T345" s="13"/>
      <c r="U345" s="13"/>
      <c r="V345" s="11"/>
      <c r="W345" s="11"/>
      <c r="X345" s="13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1"/>
      <c r="BH345" s="11"/>
      <c r="BI345" s="11"/>
    </row>
    <row r="346" spans="1:61" x14ac:dyDescent="0.2">
      <c r="A346" s="11"/>
      <c r="B346" s="13"/>
      <c r="C346" s="13"/>
      <c r="D346" s="11"/>
      <c r="E346" s="11"/>
      <c r="F346" s="16"/>
      <c r="G346" s="16"/>
      <c r="H346" s="304"/>
      <c r="I346" s="16"/>
      <c r="J346" s="16"/>
      <c r="K346" s="16"/>
      <c r="L346" s="16"/>
      <c r="M346" s="17"/>
      <c r="N346" s="16"/>
      <c r="O346" s="16"/>
      <c r="P346" s="16"/>
      <c r="Q346" s="304"/>
      <c r="R346" s="11"/>
      <c r="S346" s="154"/>
      <c r="T346" s="13"/>
      <c r="U346" s="13"/>
      <c r="V346" s="11"/>
      <c r="W346" s="11"/>
      <c r="X346" s="13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1"/>
      <c r="BH346" s="11"/>
      <c r="BI346" s="11"/>
    </row>
    <row r="347" spans="1:61" x14ac:dyDescent="0.2">
      <c r="A347" s="11"/>
      <c r="B347" s="13"/>
      <c r="C347" s="13"/>
      <c r="D347" s="11"/>
      <c r="E347" s="11"/>
      <c r="F347" s="16"/>
      <c r="G347" s="16"/>
      <c r="H347" s="304"/>
      <c r="I347" s="16"/>
      <c r="J347" s="16"/>
      <c r="K347" s="16"/>
      <c r="L347" s="16"/>
      <c r="M347" s="17"/>
      <c r="N347" s="16"/>
      <c r="O347" s="16"/>
      <c r="P347" s="16"/>
      <c r="Q347" s="304"/>
      <c r="R347" s="11"/>
      <c r="S347" s="154"/>
      <c r="T347" s="13"/>
      <c r="U347" s="13"/>
      <c r="V347" s="11"/>
      <c r="W347" s="11"/>
      <c r="X347" s="13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1"/>
      <c r="BH347" s="11"/>
      <c r="BI347" s="11"/>
    </row>
    <row r="348" spans="1:61" x14ac:dyDescent="0.2">
      <c r="A348" s="11"/>
      <c r="B348" s="13"/>
      <c r="C348" s="13"/>
      <c r="D348" s="11"/>
      <c r="E348" s="11"/>
      <c r="F348" s="16"/>
      <c r="G348" s="16"/>
      <c r="H348" s="304"/>
      <c r="I348" s="16"/>
      <c r="J348" s="16"/>
      <c r="K348" s="16"/>
      <c r="L348" s="16"/>
      <c r="M348" s="17"/>
      <c r="N348" s="16"/>
      <c r="O348" s="16"/>
      <c r="P348" s="16"/>
      <c r="Q348" s="304"/>
      <c r="R348" s="11"/>
      <c r="S348" s="154"/>
      <c r="T348" s="13"/>
      <c r="U348" s="13"/>
      <c r="V348" s="11"/>
      <c r="W348" s="11"/>
      <c r="X348" s="13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1"/>
      <c r="BH348" s="11"/>
      <c r="BI348" s="11"/>
    </row>
    <row r="349" spans="1:61" x14ac:dyDescent="0.2">
      <c r="A349" s="11"/>
      <c r="B349" s="13"/>
      <c r="C349" s="13"/>
      <c r="D349" s="11"/>
      <c r="E349" s="11"/>
      <c r="F349" s="16"/>
      <c r="G349" s="16"/>
      <c r="H349" s="304"/>
      <c r="I349" s="16"/>
      <c r="J349" s="16"/>
      <c r="K349" s="16"/>
      <c r="L349" s="16"/>
      <c r="M349" s="17"/>
      <c r="N349" s="16"/>
      <c r="O349" s="16"/>
      <c r="P349" s="16"/>
      <c r="Q349" s="304"/>
      <c r="R349" s="11"/>
      <c r="S349" s="154"/>
      <c r="T349" s="13"/>
      <c r="U349" s="13"/>
      <c r="V349" s="11"/>
      <c r="W349" s="11"/>
      <c r="X349" s="13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1"/>
      <c r="BH349" s="11"/>
      <c r="BI349" s="11"/>
    </row>
    <row r="350" spans="1:61" x14ac:dyDescent="0.2">
      <c r="A350" s="11"/>
      <c r="B350" s="13"/>
      <c r="C350" s="13"/>
      <c r="D350" s="11"/>
      <c r="E350" s="11"/>
      <c r="F350" s="16"/>
      <c r="G350" s="16"/>
      <c r="H350" s="304"/>
      <c r="I350" s="16"/>
      <c r="J350" s="16"/>
      <c r="K350" s="16"/>
      <c r="L350" s="16"/>
      <c r="M350" s="17"/>
      <c r="N350" s="16"/>
      <c r="O350" s="16"/>
      <c r="P350" s="16"/>
      <c r="Q350" s="304"/>
      <c r="R350" s="11"/>
      <c r="S350" s="154"/>
      <c r="T350" s="13"/>
      <c r="U350" s="13"/>
      <c r="V350" s="11"/>
      <c r="W350" s="11"/>
      <c r="X350" s="13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1"/>
      <c r="BH350" s="11"/>
      <c r="BI350" s="11"/>
    </row>
    <row r="351" spans="1:61" x14ac:dyDescent="0.2">
      <c r="A351" s="11"/>
      <c r="B351" s="13"/>
      <c r="C351" s="13"/>
      <c r="D351" s="11"/>
      <c r="E351" s="11"/>
      <c r="F351" s="16"/>
      <c r="G351" s="16"/>
      <c r="H351" s="304"/>
      <c r="I351" s="16"/>
      <c r="J351" s="16"/>
      <c r="K351" s="16"/>
      <c r="L351" s="16"/>
      <c r="M351" s="17"/>
      <c r="N351" s="16"/>
      <c r="O351" s="16"/>
      <c r="P351" s="16"/>
      <c r="Q351" s="304"/>
      <c r="R351" s="11"/>
      <c r="S351" s="154"/>
      <c r="T351" s="13"/>
      <c r="U351" s="13"/>
      <c r="V351" s="11"/>
      <c r="W351" s="11"/>
      <c r="X351" s="13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1"/>
      <c r="BH351" s="11"/>
      <c r="BI351" s="11"/>
    </row>
    <row r="352" spans="1:61" x14ac:dyDescent="0.2">
      <c r="A352" s="11"/>
      <c r="B352" s="13"/>
      <c r="C352" s="13"/>
      <c r="D352" s="11"/>
      <c r="E352" s="11"/>
      <c r="F352" s="16"/>
      <c r="G352" s="16"/>
      <c r="H352" s="304"/>
      <c r="I352" s="16"/>
      <c r="J352" s="16"/>
      <c r="K352" s="16"/>
      <c r="L352" s="16"/>
      <c r="M352" s="17"/>
      <c r="N352" s="16"/>
      <c r="O352" s="16"/>
      <c r="P352" s="16"/>
      <c r="Q352" s="304"/>
      <c r="R352" s="11"/>
      <c r="S352" s="154"/>
      <c r="T352" s="13"/>
      <c r="U352" s="13"/>
      <c r="V352" s="11"/>
      <c r="W352" s="11"/>
      <c r="X352" s="13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1"/>
      <c r="BH352" s="11"/>
      <c r="BI352" s="11"/>
    </row>
    <row r="353" spans="1:61" x14ac:dyDescent="0.2">
      <c r="A353" s="11"/>
      <c r="B353" s="13"/>
      <c r="C353" s="13"/>
      <c r="D353" s="11"/>
      <c r="E353" s="11"/>
      <c r="F353" s="16"/>
      <c r="G353" s="16"/>
      <c r="H353" s="304"/>
      <c r="I353" s="16"/>
      <c r="J353" s="16"/>
      <c r="K353" s="16"/>
      <c r="L353" s="16"/>
      <c r="M353" s="17"/>
      <c r="N353" s="16"/>
      <c r="O353" s="16"/>
      <c r="P353" s="16"/>
      <c r="Q353" s="304"/>
      <c r="R353" s="11"/>
      <c r="S353" s="154"/>
      <c r="T353" s="13"/>
      <c r="U353" s="13"/>
      <c r="V353" s="11"/>
      <c r="W353" s="11"/>
      <c r="X353" s="13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1"/>
      <c r="BH353" s="11"/>
      <c r="BI353" s="11"/>
    </row>
    <row r="354" spans="1:61" x14ac:dyDescent="0.2">
      <c r="A354" s="11"/>
      <c r="B354" s="13"/>
      <c r="C354" s="13"/>
      <c r="D354" s="11"/>
      <c r="E354" s="11"/>
      <c r="F354" s="16"/>
      <c r="G354" s="16"/>
      <c r="H354" s="304"/>
      <c r="I354" s="16"/>
      <c r="J354" s="16"/>
      <c r="K354" s="16"/>
      <c r="L354" s="16"/>
      <c r="M354" s="17"/>
      <c r="N354" s="16"/>
      <c r="O354" s="16"/>
      <c r="P354" s="16"/>
      <c r="Q354" s="304"/>
      <c r="R354" s="11"/>
      <c r="S354" s="154"/>
      <c r="T354" s="13"/>
      <c r="U354" s="13"/>
      <c r="V354" s="11"/>
      <c r="W354" s="11"/>
      <c r="X354" s="13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1"/>
      <c r="BH354" s="11"/>
      <c r="BI354" s="11"/>
    </row>
    <row r="355" spans="1:61" x14ac:dyDescent="0.2">
      <c r="A355" s="11"/>
      <c r="B355" s="13"/>
      <c r="C355" s="13"/>
      <c r="D355" s="11"/>
      <c r="E355" s="11"/>
      <c r="F355" s="16"/>
      <c r="G355" s="16"/>
      <c r="H355" s="304"/>
      <c r="I355" s="16"/>
      <c r="J355" s="16"/>
      <c r="K355" s="16"/>
      <c r="L355" s="16"/>
      <c r="M355" s="17"/>
      <c r="N355" s="16"/>
      <c r="O355" s="16"/>
      <c r="P355" s="16"/>
      <c r="Q355" s="304"/>
      <c r="R355" s="11"/>
      <c r="S355" s="154"/>
      <c r="T355" s="13"/>
      <c r="U355" s="13"/>
      <c r="V355" s="11"/>
      <c r="W355" s="11"/>
      <c r="X355" s="13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1"/>
      <c r="BH355" s="11"/>
      <c r="BI355" s="11"/>
    </row>
    <row r="356" spans="1:61" x14ac:dyDescent="0.2">
      <c r="A356" s="11"/>
      <c r="B356" s="13"/>
      <c r="C356" s="13"/>
      <c r="D356" s="11"/>
      <c r="E356" s="11"/>
      <c r="F356" s="16"/>
      <c r="G356" s="16"/>
      <c r="H356" s="304"/>
      <c r="I356" s="16"/>
      <c r="J356" s="16"/>
      <c r="K356" s="16"/>
      <c r="L356" s="16"/>
      <c r="M356" s="17"/>
      <c r="N356" s="16"/>
      <c r="O356" s="16"/>
      <c r="P356" s="16"/>
      <c r="Q356" s="304"/>
      <c r="R356" s="11"/>
      <c r="S356" s="154"/>
      <c r="T356" s="13"/>
      <c r="U356" s="13"/>
      <c r="V356" s="11"/>
      <c r="W356" s="11"/>
      <c r="X356" s="13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  <c r="BH356" s="11"/>
      <c r="BI356" s="11"/>
    </row>
    <row r="357" spans="1:61" x14ac:dyDescent="0.2">
      <c r="A357" s="11"/>
      <c r="B357" s="13"/>
      <c r="C357" s="13"/>
      <c r="D357" s="11"/>
      <c r="E357" s="11"/>
      <c r="F357" s="16"/>
      <c r="G357" s="16"/>
      <c r="H357" s="304"/>
      <c r="I357" s="16"/>
      <c r="J357" s="16"/>
      <c r="K357" s="16"/>
      <c r="L357" s="16"/>
      <c r="M357" s="17"/>
      <c r="N357" s="16"/>
      <c r="O357" s="16"/>
      <c r="P357" s="16"/>
      <c r="Q357" s="304"/>
      <c r="R357" s="11"/>
      <c r="S357" s="154"/>
      <c r="T357" s="13"/>
      <c r="U357" s="13"/>
      <c r="V357" s="11"/>
      <c r="W357" s="11"/>
      <c r="X357" s="13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1"/>
      <c r="BH357" s="11"/>
      <c r="BI357" s="11"/>
    </row>
    <row r="358" spans="1:61" x14ac:dyDescent="0.2">
      <c r="A358" s="11"/>
      <c r="B358" s="13"/>
      <c r="C358" s="13"/>
      <c r="D358" s="11"/>
      <c r="E358" s="11"/>
      <c r="F358" s="16"/>
      <c r="G358" s="16"/>
      <c r="H358" s="304"/>
      <c r="I358" s="16"/>
      <c r="J358" s="16"/>
      <c r="K358" s="16"/>
      <c r="L358" s="16"/>
      <c r="M358" s="17"/>
      <c r="N358" s="16"/>
      <c r="O358" s="16"/>
      <c r="P358" s="16"/>
      <c r="Q358" s="304"/>
      <c r="R358" s="11"/>
      <c r="S358" s="154"/>
      <c r="T358" s="13"/>
      <c r="U358" s="13"/>
      <c r="V358" s="11"/>
      <c r="W358" s="11"/>
      <c r="X358" s="13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1"/>
      <c r="BH358" s="11"/>
      <c r="BI358" s="11"/>
    </row>
    <row r="359" spans="1:61" x14ac:dyDescent="0.2">
      <c r="A359" s="11"/>
      <c r="B359" s="13"/>
      <c r="C359" s="13"/>
      <c r="D359" s="11"/>
      <c r="E359" s="11"/>
      <c r="F359" s="16"/>
      <c r="G359" s="16"/>
      <c r="H359" s="304"/>
      <c r="I359" s="16"/>
      <c r="J359" s="16"/>
      <c r="K359" s="16"/>
      <c r="L359" s="16"/>
      <c r="M359" s="17"/>
      <c r="N359" s="16"/>
      <c r="O359" s="16"/>
      <c r="P359" s="16"/>
      <c r="Q359" s="304"/>
      <c r="R359" s="11"/>
      <c r="S359" s="154"/>
      <c r="T359" s="13"/>
      <c r="U359" s="13"/>
      <c r="V359" s="11"/>
      <c r="W359" s="11"/>
      <c r="X359" s="13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1"/>
      <c r="BH359" s="11"/>
      <c r="BI359" s="11"/>
    </row>
    <row r="360" spans="1:61" x14ac:dyDescent="0.2">
      <c r="A360" s="11"/>
      <c r="B360" s="13"/>
      <c r="C360" s="13"/>
      <c r="D360" s="11"/>
      <c r="E360" s="11"/>
      <c r="F360" s="16"/>
      <c r="G360" s="16"/>
      <c r="H360" s="304"/>
      <c r="I360" s="16"/>
      <c r="J360" s="16"/>
      <c r="K360" s="16"/>
      <c r="L360" s="16"/>
      <c r="M360" s="17"/>
      <c r="N360" s="16"/>
      <c r="O360" s="16"/>
      <c r="P360" s="16"/>
      <c r="Q360" s="304"/>
      <c r="R360" s="11"/>
      <c r="S360" s="154"/>
      <c r="T360" s="13"/>
      <c r="U360" s="13"/>
      <c r="V360" s="11"/>
      <c r="W360" s="11"/>
      <c r="X360" s="13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1"/>
      <c r="BH360" s="11"/>
      <c r="BI360" s="11"/>
    </row>
    <row r="361" spans="1:61" x14ac:dyDescent="0.2">
      <c r="A361" s="11"/>
      <c r="B361" s="13"/>
      <c r="C361" s="13"/>
      <c r="D361" s="11"/>
      <c r="E361" s="11"/>
      <c r="F361" s="16"/>
      <c r="G361" s="16"/>
      <c r="H361" s="304"/>
      <c r="I361" s="16"/>
      <c r="J361" s="16"/>
      <c r="K361" s="16"/>
      <c r="L361" s="16"/>
      <c r="M361" s="17"/>
      <c r="N361" s="16"/>
      <c r="O361" s="16"/>
      <c r="P361" s="16"/>
      <c r="Q361" s="304"/>
      <c r="R361" s="11"/>
      <c r="S361" s="154"/>
      <c r="T361" s="13"/>
      <c r="U361" s="13"/>
      <c r="V361" s="11"/>
      <c r="W361" s="11"/>
      <c r="X361" s="13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1"/>
      <c r="BH361" s="11"/>
      <c r="BI361" s="11"/>
    </row>
    <row r="362" spans="1:61" x14ac:dyDescent="0.2">
      <c r="A362" s="11"/>
      <c r="B362" s="13"/>
      <c r="C362" s="13"/>
      <c r="D362" s="11"/>
      <c r="E362" s="11"/>
      <c r="F362" s="16"/>
      <c r="G362" s="16"/>
      <c r="H362" s="304"/>
      <c r="I362" s="16"/>
      <c r="J362" s="16"/>
      <c r="K362" s="16"/>
      <c r="L362" s="16"/>
      <c r="M362" s="17"/>
      <c r="N362" s="16"/>
      <c r="O362" s="16"/>
      <c r="P362" s="16"/>
      <c r="Q362" s="304"/>
      <c r="R362" s="11"/>
      <c r="S362" s="154"/>
      <c r="T362" s="13"/>
      <c r="U362" s="13"/>
      <c r="V362" s="11"/>
      <c r="W362" s="11"/>
      <c r="X362" s="13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1"/>
      <c r="BH362" s="11"/>
      <c r="BI362" s="11"/>
    </row>
    <row r="363" spans="1:61" x14ac:dyDescent="0.2">
      <c r="A363" s="11"/>
      <c r="B363" s="13"/>
      <c r="C363" s="13"/>
      <c r="D363" s="11"/>
      <c r="E363" s="11"/>
      <c r="F363" s="16"/>
      <c r="G363" s="16"/>
      <c r="H363" s="304"/>
      <c r="I363" s="16"/>
      <c r="J363" s="16"/>
      <c r="K363" s="16"/>
      <c r="L363" s="16"/>
      <c r="M363" s="17"/>
      <c r="N363" s="16"/>
      <c r="O363" s="16"/>
      <c r="P363" s="16"/>
      <c r="Q363" s="304"/>
      <c r="R363" s="11"/>
      <c r="S363" s="154"/>
      <c r="T363" s="13"/>
      <c r="U363" s="13"/>
      <c r="V363" s="11"/>
      <c r="W363" s="11"/>
      <c r="X363" s="13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1"/>
      <c r="BH363" s="11"/>
      <c r="BI363" s="11"/>
    </row>
    <row r="364" spans="1:61" x14ac:dyDescent="0.2">
      <c r="A364" s="11"/>
      <c r="B364" s="13"/>
      <c r="C364" s="13"/>
      <c r="D364" s="11"/>
      <c r="E364" s="11"/>
      <c r="F364" s="16"/>
      <c r="G364" s="16"/>
      <c r="H364" s="304"/>
      <c r="I364" s="16"/>
      <c r="J364" s="16"/>
      <c r="K364" s="16"/>
      <c r="L364" s="16"/>
      <c r="M364" s="17"/>
      <c r="N364" s="16"/>
      <c r="O364" s="16"/>
      <c r="P364" s="16"/>
      <c r="Q364" s="304"/>
      <c r="R364" s="11"/>
      <c r="S364" s="154"/>
      <c r="T364" s="13"/>
      <c r="U364" s="13"/>
      <c r="V364" s="11"/>
      <c r="W364" s="11"/>
      <c r="X364" s="13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1"/>
      <c r="BH364" s="11"/>
      <c r="BI364" s="11"/>
    </row>
    <row r="365" spans="1:61" x14ac:dyDescent="0.2">
      <c r="A365" s="11"/>
      <c r="B365" s="13"/>
      <c r="C365" s="13"/>
      <c r="D365" s="11"/>
      <c r="E365" s="11"/>
      <c r="F365" s="16"/>
      <c r="G365" s="16"/>
      <c r="H365" s="304"/>
      <c r="I365" s="16"/>
      <c r="J365" s="16"/>
      <c r="K365" s="16"/>
      <c r="L365" s="16"/>
      <c r="M365" s="17"/>
      <c r="N365" s="16"/>
      <c r="O365" s="16"/>
      <c r="P365" s="16"/>
      <c r="Q365" s="304"/>
      <c r="R365" s="11"/>
      <c r="S365" s="154"/>
      <c r="T365" s="13"/>
      <c r="U365" s="13"/>
      <c r="V365" s="11"/>
      <c r="W365" s="11"/>
      <c r="X365" s="13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1"/>
      <c r="BH365" s="11"/>
      <c r="BI365" s="11"/>
    </row>
    <row r="366" spans="1:61" x14ac:dyDescent="0.2">
      <c r="A366" s="11"/>
      <c r="B366" s="13"/>
      <c r="C366" s="13"/>
      <c r="D366" s="11"/>
      <c r="E366" s="11"/>
      <c r="F366" s="16"/>
      <c r="G366" s="16"/>
      <c r="H366" s="304"/>
      <c r="I366" s="16"/>
      <c r="J366" s="16"/>
      <c r="K366" s="16"/>
      <c r="L366" s="16"/>
      <c r="M366" s="17"/>
      <c r="N366" s="16"/>
      <c r="O366" s="16"/>
      <c r="P366" s="16"/>
      <c r="Q366" s="304"/>
      <c r="R366" s="11"/>
      <c r="S366" s="154"/>
      <c r="T366" s="13"/>
      <c r="U366" s="13"/>
      <c r="V366" s="11"/>
      <c r="W366" s="11"/>
      <c r="X366" s="13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1"/>
      <c r="BH366" s="11"/>
      <c r="BI366" s="11"/>
    </row>
    <row r="367" spans="1:61" x14ac:dyDescent="0.2">
      <c r="A367" s="11"/>
      <c r="B367" s="13"/>
      <c r="C367" s="13"/>
      <c r="D367" s="11"/>
      <c r="E367" s="11"/>
      <c r="F367" s="16"/>
      <c r="G367" s="16"/>
      <c r="H367" s="304"/>
      <c r="I367" s="16"/>
      <c r="J367" s="16"/>
      <c r="K367" s="16"/>
      <c r="L367" s="16"/>
      <c r="M367" s="17"/>
      <c r="N367" s="16"/>
      <c r="O367" s="16"/>
      <c r="P367" s="16"/>
      <c r="Q367" s="304"/>
      <c r="R367" s="11"/>
      <c r="S367" s="154"/>
      <c r="T367" s="13"/>
      <c r="U367" s="13"/>
      <c r="V367" s="11"/>
      <c r="W367" s="11"/>
      <c r="X367" s="13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1"/>
      <c r="BH367" s="11"/>
      <c r="BI367" s="11"/>
    </row>
    <row r="368" spans="1:61" x14ac:dyDescent="0.2">
      <c r="A368" s="11"/>
      <c r="B368" s="13"/>
      <c r="C368" s="13"/>
      <c r="D368" s="11"/>
      <c r="E368" s="11"/>
      <c r="F368" s="16"/>
      <c r="G368" s="16"/>
      <c r="H368" s="304"/>
      <c r="I368" s="16"/>
      <c r="J368" s="16"/>
      <c r="K368" s="16"/>
      <c r="L368" s="16"/>
      <c r="M368" s="17"/>
      <c r="N368" s="16"/>
      <c r="O368" s="16"/>
      <c r="P368" s="16"/>
      <c r="Q368" s="304"/>
      <c r="R368" s="11"/>
      <c r="S368" s="154"/>
      <c r="T368" s="13"/>
      <c r="U368" s="13"/>
      <c r="V368" s="11"/>
      <c r="W368" s="11"/>
      <c r="X368" s="13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1"/>
      <c r="BH368" s="11"/>
      <c r="BI368" s="11"/>
    </row>
    <row r="369" spans="1:61" x14ac:dyDescent="0.2">
      <c r="A369" s="11"/>
      <c r="B369" s="13"/>
      <c r="C369" s="13"/>
      <c r="D369" s="11"/>
      <c r="E369" s="11"/>
      <c r="F369" s="16"/>
      <c r="G369" s="16"/>
      <c r="H369" s="304"/>
      <c r="I369" s="16"/>
      <c r="J369" s="16"/>
      <c r="K369" s="16"/>
      <c r="L369" s="16"/>
      <c r="M369" s="17"/>
      <c r="N369" s="16"/>
      <c r="O369" s="16"/>
      <c r="P369" s="16"/>
      <c r="Q369" s="304"/>
      <c r="R369" s="11"/>
      <c r="S369" s="154"/>
      <c r="T369" s="13"/>
      <c r="U369" s="13"/>
      <c r="V369" s="11"/>
      <c r="W369" s="11"/>
      <c r="X369" s="13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1"/>
      <c r="BH369" s="11"/>
      <c r="BI369" s="11"/>
    </row>
    <row r="370" spans="1:61" x14ac:dyDescent="0.2">
      <c r="A370" s="11"/>
      <c r="B370" s="13"/>
      <c r="C370" s="13"/>
      <c r="D370" s="11"/>
      <c r="E370" s="11"/>
      <c r="F370" s="16"/>
      <c r="G370" s="16"/>
      <c r="H370" s="304"/>
      <c r="I370" s="16"/>
      <c r="J370" s="16"/>
      <c r="K370" s="16"/>
      <c r="L370" s="16"/>
      <c r="M370" s="17"/>
      <c r="N370" s="16"/>
      <c r="O370" s="16"/>
      <c r="P370" s="16"/>
      <c r="Q370" s="304"/>
      <c r="R370" s="11"/>
      <c r="S370" s="154"/>
      <c r="T370" s="13"/>
      <c r="U370" s="13"/>
      <c r="V370" s="11"/>
      <c r="W370" s="11"/>
      <c r="X370" s="13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1"/>
      <c r="BH370" s="11"/>
      <c r="BI370" s="11"/>
    </row>
    <row r="371" spans="1:61" x14ac:dyDescent="0.2">
      <c r="A371" s="11"/>
      <c r="B371" s="13"/>
      <c r="C371" s="13"/>
      <c r="D371" s="11"/>
      <c r="E371" s="11"/>
      <c r="F371" s="16"/>
      <c r="G371" s="16"/>
      <c r="H371" s="304"/>
      <c r="I371" s="16"/>
      <c r="J371" s="16"/>
      <c r="K371" s="16"/>
      <c r="L371" s="16"/>
      <c r="M371" s="17"/>
      <c r="N371" s="16"/>
      <c r="O371" s="16"/>
      <c r="P371" s="16"/>
      <c r="Q371" s="304"/>
      <c r="R371" s="11"/>
      <c r="S371" s="154"/>
      <c r="T371" s="13"/>
      <c r="U371" s="13"/>
      <c r="V371" s="11"/>
      <c r="W371" s="11"/>
      <c r="X371" s="13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1"/>
      <c r="BH371" s="11"/>
      <c r="BI371" s="11"/>
    </row>
    <row r="372" spans="1:61" x14ac:dyDescent="0.2">
      <c r="A372" s="11"/>
      <c r="B372" s="13"/>
      <c r="C372" s="13"/>
      <c r="D372" s="11"/>
      <c r="E372" s="11"/>
      <c r="F372" s="16"/>
      <c r="G372" s="16"/>
      <c r="H372" s="304"/>
      <c r="I372" s="16"/>
      <c r="J372" s="16"/>
      <c r="K372" s="16"/>
      <c r="L372" s="16"/>
      <c r="M372" s="17"/>
      <c r="N372" s="16"/>
      <c r="O372" s="16"/>
      <c r="P372" s="16"/>
      <c r="Q372" s="304"/>
      <c r="R372" s="11"/>
      <c r="S372" s="154"/>
      <c r="T372" s="13"/>
      <c r="U372" s="13"/>
      <c r="V372" s="11"/>
      <c r="W372" s="11"/>
      <c r="X372" s="13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1"/>
      <c r="BH372" s="11"/>
      <c r="BI372" s="11"/>
    </row>
    <row r="373" spans="1:61" x14ac:dyDescent="0.2">
      <c r="A373" s="11"/>
      <c r="B373" s="13"/>
      <c r="C373" s="13"/>
      <c r="D373" s="11"/>
      <c r="E373" s="11"/>
      <c r="F373" s="16"/>
      <c r="G373" s="16"/>
      <c r="H373" s="304"/>
      <c r="I373" s="16"/>
      <c r="J373" s="16"/>
      <c r="K373" s="16"/>
      <c r="L373" s="16"/>
      <c r="M373" s="17"/>
      <c r="N373" s="16"/>
      <c r="O373" s="16"/>
      <c r="P373" s="16"/>
      <c r="Q373" s="304"/>
      <c r="R373" s="11"/>
      <c r="S373" s="154"/>
      <c r="T373" s="13"/>
      <c r="U373" s="13"/>
      <c r="V373" s="11"/>
      <c r="W373" s="11"/>
      <c r="X373" s="13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1"/>
      <c r="BH373" s="11"/>
      <c r="BI373" s="11"/>
    </row>
    <row r="374" spans="1:61" x14ac:dyDescent="0.2">
      <c r="A374" s="11"/>
      <c r="B374" s="13"/>
      <c r="C374" s="13"/>
      <c r="D374" s="11"/>
      <c r="E374" s="11"/>
      <c r="F374" s="16"/>
      <c r="G374" s="16"/>
      <c r="H374" s="304"/>
      <c r="I374" s="16"/>
      <c r="J374" s="16"/>
      <c r="K374" s="16"/>
      <c r="L374" s="16"/>
      <c r="M374" s="17"/>
      <c r="N374" s="16"/>
      <c r="O374" s="16"/>
      <c r="P374" s="16"/>
      <c r="Q374" s="304"/>
      <c r="R374" s="11"/>
      <c r="S374" s="154"/>
      <c r="T374" s="13"/>
      <c r="U374" s="13"/>
      <c r="V374" s="11"/>
      <c r="W374" s="11"/>
      <c r="X374" s="13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1"/>
      <c r="BH374" s="11"/>
      <c r="BI374" s="11"/>
    </row>
    <row r="375" spans="1:61" x14ac:dyDescent="0.2">
      <c r="A375" s="11"/>
      <c r="B375" s="13"/>
      <c r="C375" s="13"/>
      <c r="D375" s="11"/>
      <c r="E375" s="11"/>
      <c r="F375" s="16"/>
      <c r="G375" s="16"/>
      <c r="H375" s="304"/>
      <c r="I375" s="16"/>
      <c r="J375" s="16"/>
      <c r="K375" s="16"/>
      <c r="L375" s="16"/>
      <c r="M375" s="17"/>
      <c r="N375" s="16"/>
      <c r="O375" s="16"/>
      <c r="P375" s="16"/>
      <c r="Q375" s="304"/>
      <c r="R375" s="11"/>
      <c r="S375" s="154"/>
      <c r="T375" s="13"/>
      <c r="U375" s="13"/>
      <c r="V375" s="11"/>
      <c r="W375" s="11"/>
      <c r="X375" s="13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1"/>
      <c r="BH375" s="11"/>
      <c r="BI375" s="11"/>
    </row>
    <row r="376" spans="1:61" x14ac:dyDescent="0.2">
      <c r="A376" s="11"/>
      <c r="B376" s="13"/>
      <c r="C376" s="13"/>
      <c r="D376" s="11"/>
      <c r="E376" s="11"/>
      <c r="F376" s="16"/>
      <c r="G376" s="16"/>
      <c r="H376" s="304"/>
      <c r="I376" s="16"/>
      <c r="J376" s="16"/>
      <c r="K376" s="16"/>
      <c r="L376" s="16"/>
      <c r="M376" s="17"/>
      <c r="N376" s="16"/>
      <c r="O376" s="16"/>
      <c r="P376" s="16"/>
      <c r="Q376" s="304"/>
      <c r="R376" s="11"/>
      <c r="S376" s="154"/>
      <c r="T376" s="13"/>
      <c r="U376" s="13"/>
      <c r="V376" s="11"/>
      <c r="W376" s="11"/>
      <c r="X376" s="13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1"/>
      <c r="BH376" s="11"/>
      <c r="BI376" s="11"/>
    </row>
    <row r="377" spans="1:61" x14ac:dyDescent="0.2">
      <c r="A377" s="11"/>
      <c r="B377" s="13"/>
      <c r="C377" s="13"/>
      <c r="D377" s="11"/>
      <c r="E377" s="11"/>
      <c r="F377" s="16"/>
      <c r="G377" s="16"/>
      <c r="H377" s="304"/>
      <c r="I377" s="16"/>
      <c r="J377" s="16"/>
      <c r="K377" s="16"/>
      <c r="L377" s="16"/>
      <c r="M377" s="17"/>
      <c r="N377" s="16"/>
      <c r="O377" s="16"/>
      <c r="P377" s="16"/>
      <c r="Q377" s="304"/>
      <c r="R377" s="11"/>
      <c r="S377" s="154"/>
      <c r="T377" s="13"/>
      <c r="U377" s="13"/>
      <c r="V377" s="11"/>
      <c r="W377" s="11"/>
      <c r="X377" s="13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1"/>
      <c r="BH377" s="11"/>
      <c r="BI377" s="11"/>
    </row>
    <row r="378" spans="1:61" x14ac:dyDescent="0.2">
      <c r="A378" s="11"/>
      <c r="B378" s="13"/>
      <c r="C378" s="13"/>
      <c r="D378" s="11"/>
      <c r="E378" s="11"/>
      <c r="F378" s="16"/>
      <c r="G378" s="16"/>
      <c r="H378" s="304"/>
      <c r="I378" s="16"/>
      <c r="J378" s="16"/>
      <c r="K378" s="16"/>
      <c r="L378" s="16"/>
      <c r="M378" s="17"/>
      <c r="N378" s="16"/>
      <c r="O378" s="16"/>
      <c r="P378" s="16"/>
      <c r="Q378" s="304"/>
      <c r="R378" s="11"/>
      <c r="S378" s="154"/>
      <c r="T378" s="13"/>
      <c r="U378" s="13"/>
      <c r="V378" s="11"/>
      <c r="W378" s="11"/>
      <c r="X378" s="13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1"/>
      <c r="BH378" s="11"/>
      <c r="BI378" s="11"/>
    </row>
    <row r="379" spans="1:61" x14ac:dyDescent="0.2">
      <c r="A379" s="11"/>
      <c r="B379" s="13"/>
      <c r="C379" s="13"/>
      <c r="D379" s="11"/>
      <c r="E379" s="11"/>
      <c r="F379" s="16"/>
      <c r="G379" s="16"/>
      <c r="H379" s="304"/>
      <c r="I379" s="16"/>
      <c r="J379" s="16"/>
      <c r="K379" s="16"/>
      <c r="L379" s="16"/>
      <c r="M379" s="17"/>
      <c r="N379" s="16"/>
      <c r="O379" s="16"/>
      <c r="P379" s="16"/>
      <c r="Q379" s="304"/>
      <c r="R379" s="11"/>
      <c r="S379" s="154"/>
      <c r="T379" s="13"/>
      <c r="U379" s="13"/>
      <c r="V379" s="11"/>
      <c r="W379" s="11"/>
      <c r="X379" s="13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1"/>
      <c r="BH379" s="11"/>
      <c r="BI379" s="11"/>
    </row>
    <row r="380" spans="1:61" x14ac:dyDescent="0.2">
      <c r="A380" s="11"/>
      <c r="B380" s="13"/>
      <c r="C380" s="13"/>
      <c r="D380" s="11"/>
      <c r="E380" s="11"/>
      <c r="F380" s="16"/>
      <c r="G380" s="16"/>
      <c r="H380" s="304"/>
      <c r="I380" s="16"/>
      <c r="J380" s="16"/>
      <c r="K380" s="16"/>
      <c r="L380" s="16"/>
      <c r="M380" s="17"/>
      <c r="N380" s="16"/>
      <c r="O380" s="16"/>
      <c r="P380" s="16"/>
      <c r="Q380" s="304"/>
      <c r="R380" s="11"/>
      <c r="S380" s="154"/>
      <c r="T380" s="13"/>
      <c r="U380" s="13"/>
      <c r="V380" s="11"/>
      <c r="W380" s="11"/>
      <c r="X380" s="13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1"/>
      <c r="BH380" s="11"/>
      <c r="BI380" s="11"/>
    </row>
    <row r="381" spans="1:61" x14ac:dyDescent="0.2">
      <c r="A381" s="11"/>
      <c r="B381" s="13"/>
      <c r="C381" s="13"/>
      <c r="D381" s="11"/>
      <c r="E381" s="11"/>
      <c r="F381" s="16"/>
      <c r="G381" s="16"/>
      <c r="H381" s="304"/>
      <c r="I381" s="16"/>
      <c r="J381" s="16"/>
      <c r="K381" s="16"/>
      <c r="L381" s="16"/>
      <c r="M381" s="17"/>
      <c r="N381" s="16"/>
      <c r="O381" s="16"/>
      <c r="P381" s="16"/>
      <c r="Q381" s="304"/>
      <c r="R381" s="11"/>
      <c r="S381" s="154"/>
      <c r="T381" s="13"/>
      <c r="U381" s="13"/>
      <c r="V381" s="11"/>
      <c r="W381" s="11"/>
      <c r="X381" s="13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1"/>
      <c r="BH381" s="11"/>
      <c r="BI381" s="11"/>
    </row>
    <row r="382" spans="1:61" x14ac:dyDescent="0.2">
      <c r="R382" s="11"/>
      <c r="S382" s="154"/>
      <c r="T382" s="13"/>
      <c r="U382" s="13"/>
      <c r="V382" s="11"/>
      <c r="W382" s="11"/>
      <c r="X382" s="13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1"/>
      <c r="BH382" s="11"/>
      <c r="BI382" s="11"/>
    </row>
    <row r="383" spans="1:61" x14ac:dyDescent="0.2">
      <c r="R383" s="11"/>
      <c r="S383" s="154"/>
      <c r="T383" s="13"/>
      <c r="U383" s="13"/>
      <c r="V383" s="11"/>
      <c r="W383" s="11"/>
      <c r="X383" s="13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1"/>
      <c r="BH383" s="11"/>
      <c r="BI383" s="11"/>
    </row>
    <row r="384" spans="1:61" x14ac:dyDescent="0.2">
      <c r="R384" s="11"/>
      <c r="S384" s="154"/>
      <c r="T384" s="13"/>
      <c r="U384" s="13"/>
      <c r="V384" s="11"/>
      <c r="W384" s="11"/>
      <c r="X384" s="13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1"/>
      <c r="BH384" s="11"/>
      <c r="BI384" s="11"/>
    </row>
    <row r="385" spans="18:61" x14ac:dyDescent="0.2">
      <c r="R385" s="11"/>
      <c r="S385" s="154"/>
      <c r="T385" s="13"/>
      <c r="U385" s="13"/>
      <c r="V385" s="11"/>
      <c r="W385" s="11"/>
      <c r="X385" s="13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1"/>
      <c r="BH385" s="11"/>
      <c r="BI385" s="11"/>
    </row>
    <row r="386" spans="18:61" x14ac:dyDescent="0.2">
      <c r="R386" s="11"/>
      <c r="S386" s="154"/>
      <c r="T386" s="13"/>
      <c r="U386" s="13"/>
      <c r="V386" s="11"/>
      <c r="W386" s="11"/>
      <c r="X386" s="13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1"/>
      <c r="BH386" s="11"/>
      <c r="BI386" s="11"/>
    </row>
    <row r="387" spans="18:61" x14ac:dyDescent="0.2">
      <c r="R387" s="11"/>
      <c r="S387" s="154"/>
      <c r="T387" s="13"/>
      <c r="U387" s="13"/>
      <c r="V387" s="11"/>
      <c r="W387" s="11"/>
      <c r="X387" s="13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  <c r="BH387" s="11"/>
      <c r="BI387" s="11"/>
    </row>
    <row r="388" spans="18:61" x14ac:dyDescent="0.2">
      <c r="R388" s="11"/>
      <c r="S388" s="154"/>
      <c r="T388" s="13"/>
      <c r="U388" s="13"/>
      <c r="V388" s="11"/>
      <c r="W388" s="11"/>
      <c r="X388" s="13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  <c r="BH388" s="11"/>
      <c r="BI388" s="11"/>
    </row>
    <row r="389" spans="18:61" x14ac:dyDescent="0.2">
      <c r="R389" s="11"/>
      <c r="S389" s="154"/>
      <c r="T389" s="13"/>
      <c r="U389" s="13"/>
      <c r="V389" s="11"/>
      <c r="W389" s="11"/>
      <c r="X389" s="13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  <c r="BI389" s="11"/>
    </row>
    <row r="390" spans="18:61" x14ac:dyDescent="0.2">
      <c r="R390" s="11"/>
      <c r="S390" s="154"/>
      <c r="T390" s="13"/>
      <c r="U390" s="13"/>
      <c r="V390" s="11"/>
      <c r="W390" s="11"/>
      <c r="X390" s="13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1"/>
      <c r="BH390" s="11"/>
      <c r="BI390" s="11"/>
    </row>
    <row r="391" spans="18:61" x14ac:dyDescent="0.2">
      <c r="R391" s="11"/>
      <c r="S391" s="154"/>
      <c r="T391" s="13"/>
      <c r="U391" s="13"/>
      <c r="V391" s="11"/>
      <c r="W391" s="11"/>
      <c r="X391" s="13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1"/>
      <c r="BH391" s="11"/>
      <c r="BI391" s="11"/>
    </row>
    <row r="392" spans="18:61" x14ac:dyDescent="0.2">
      <c r="R392" s="11"/>
      <c r="S392" s="154"/>
      <c r="T392" s="13"/>
      <c r="U392" s="13"/>
      <c r="V392" s="11"/>
      <c r="W392" s="11"/>
      <c r="X392" s="12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1"/>
      <c r="BH392" s="11"/>
      <c r="BI392" s="11"/>
    </row>
    <row r="393" spans="18:61" x14ac:dyDescent="0.2">
      <c r="R393" s="11"/>
      <c r="S393" s="154"/>
      <c r="T393" s="13"/>
      <c r="U393" s="13"/>
      <c r="V393" s="11"/>
      <c r="W393" s="11"/>
      <c r="X393" s="12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1"/>
      <c r="BH393" s="11"/>
      <c r="BI393" s="11"/>
    </row>
    <row r="394" spans="18:61" x14ac:dyDescent="0.2">
      <c r="R394" s="11"/>
      <c r="S394" s="154"/>
      <c r="T394" s="13"/>
      <c r="U394" s="13"/>
      <c r="V394" s="11"/>
      <c r="W394" s="11"/>
      <c r="X394" s="12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1"/>
      <c r="BH394" s="11"/>
      <c r="BI394" s="11"/>
    </row>
    <row r="395" spans="18:61" x14ac:dyDescent="0.2">
      <c r="R395" s="11"/>
      <c r="S395" s="154"/>
      <c r="T395" s="13"/>
      <c r="U395" s="13"/>
      <c r="V395" s="11"/>
      <c r="W395" s="11"/>
      <c r="X395" s="12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1"/>
      <c r="BH395" s="11"/>
      <c r="BI395" s="11"/>
    </row>
    <row r="396" spans="18:61" x14ac:dyDescent="0.2">
      <c r="R396" s="11"/>
      <c r="S396" s="154"/>
      <c r="T396" s="13"/>
      <c r="U396" s="13"/>
      <c r="V396" s="11"/>
      <c r="W396" s="11"/>
      <c r="X396" s="12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1"/>
      <c r="BH396" s="11"/>
      <c r="BI396" s="11"/>
    </row>
    <row r="397" spans="18:61" x14ac:dyDescent="0.2">
      <c r="R397" s="11"/>
      <c r="S397" s="154"/>
      <c r="T397" s="13"/>
      <c r="U397" s="13"/>
      <c r="V397" s="11"/>
      <c r="W397" s="11"/>
      <c r="X397" s="12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1"/>
      <c r="BH397" s="11"/>
      <c r="BI397" s="11"/>
    </row>
    <row r="398" spans="18:61" x14ac:dyDescent="0.2">
      <c r="R398" s="11"/>
      <c r="S398" s="154"/>
      <c r="T398" s="13"/>
      <c r="U398" s="13"/>
      <c r="V398" s="11"/>
      <c r="W398" s="11"/>
      <c r="X398" s="12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1"/>
      <c r="BH398" s="11"/>
      <c r="BI398" s="11"/>
    </row>
    <row r="399" spans="18:61" x14ac:dyDescent="0.2">
      <c r="R399" s="11"/>
      <c r="S399" s="154"/>
      <c r="T399" s="13"/>
      <c r="U399" s="13"/>
      <c r="V399" s="11"/>
      <c r="W399" s="11"/>
      <c r="X399" s="12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1"/>
      <c r="BH399" s="11"/>
      <c r="BI399" s="11"/>
    </row>
    <row r="400" spans="18:61" x14ac:dyDescent="0.2">
      <c r="R400" s="11"/>
      <c r="S400" s="154"/>
      <c r="T400" s="13"/>
      <c r="U400" s="13"/>
      <c r="V400" s="11"/>
      <c r="W400" s="11"/>
      <c r="X400" s="12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1"/>
      <c r="BH400" s="11"/>
      <c r="BI400" s="11"/>
    </row>
    <row r="401" spans="18:61" x14ac:dyDescent="0.2">
      <c r="R401" s="11"/>
      <c r="S401" s="154"/>
      <c r="T401" s="13"/>
      <c r="U401" s="13"/>
      <c r="V401" s="11"/>
      <c r="W401" s="11"/>
      <c r="X401" s="12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1"/>
      <c r="BH401" s="11"/>
      <c r="BI401" s="11"/>
    </row>
    <row r="402" spans="18:61" x14ac:dyDescent="0.2">
      <c r="R402" s="11"/>
      <c r="S402" s="154"/>
      <c r="T402" s="13"/>
      <c r="U402" s="13"/>
      <c r="V402" s="11"/>
      <c r="W402" s="11"/>
      <c r="X402" s="12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1"/>
      <c r="BH402" s="11"/>
      <c r="BI402" s="11"/>
    </row>
    <row r="403" spans="18:61" x14ac:dyDescent="0.2">
      <c r="R403" s="11"/>
      <c r="S403" s="154"/>
      <c r="T403" s="13"/>
      <c r="U403" s="13"/>
      <c r="V403" s="11"/>
      <c r="W403" s="11"/>
      <c r="X403" s="12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1"/>
      <c r="BH403" s="11"/>
      <c r="BI403" s="11"/>
    </row>
    <row r="404" spans="18:61" x14ac:dyDescent="0.2">
      <c r="R404" s="11"/>
      <c r="S404" s="154"/>
      <c r="T404" s="13"/>
      <c r="U404" s="13"/>
      <c r="V404" s="11"/>
      <c r="W404" s="11"/>
      <c r="X404" s="12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1"/>
      <c r="BH404" s="11"/>
      <c r="BI404" s="11"/>
    </row>
    <row r="405" spans="18:61" x14ac:dyDescent="0.2">
      <c r="R405" s="11"/>
      <c r="S405" s="154"/>
      <c r="T405" s="13"/>
      <c r="U405" s="13"/>
      <c r="V405" s="11"/>
      <c r="W405" s="11"/>
      <c r="X405" s="12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1"/>
      <c r="BH405" s="11"/>
      <c r="BI405" s="11"/>
    </row>
    <row r="406" spans="18:61" x14ac:dyDescent="0.2">
      <c r="R406" s="11"/>
      <c r="S406" s="154"/>
      <c r="T406" s="13"/>
      <c r="U406" s="13"/>
      <c r="V406" s="11"/>
      <c r="W406" s="11"/>
      <c r="X406" s="12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1"/>
      <c r="BH406" s="11"/>
      <c r="BI406" s="11"/>
    </row>
    <row r="407" spans="18:61" x14ac:dyDescent="0.2">
      <c r="R407" s="11"/>
      <c r="S407" s="154"/>
      <c r="T407" s="13"/>
      <c r="U407" s="13"/>
      <c r="V407" s="11"/>
      <c r="W407" s="11"/>
      <c r="X407" s="12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1"/>
      <c r="BH407" s="11"/>
      <c r="BI407" s="11"/>
    </row>
    <row r="408" spans="18:61" x14ac:dyDescent="0.2">
      <c r="R408" s="11"/>
      <c r="S408" s="154"/>
      <c r="T408" s="13"/>
      <c r="U408" s="13"/>
      <c r="V408" s="11"/>
      <c r="W408" s="11"/>
      <c r="X408" s="12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1"/>
      <c r="BH408" s="11"/>
      <c r="BI408" s="11"/>
    </row>
    <row r="409" spans="18:61" x14ac:dyDescent="0.2">
      <c r="R409" s="11"/>
      <c r="S409" s="154"/>
      <c r="T409" s="13"/>
      <c r="U409" s="13"/>
      <c r="V409" s="11"/>
      <c r="W409" s="11"/>
      <c r="X409" s="12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1"/>
      <c r="BH409" s="11"/>
      <c r="BI409" s="11"/>
    </row>
    <row r="410" spans="18:61" x14ac:dyDescent="0.2">
      <c r="R410" s="11"/>
      <c r="S410" s="154"/>
      <c r="T410" s="13"/>
      <c r="U410" s="13"/>
      <c r="V410" s="11"/>
      <c r="W410" s="11"/>
      <c r="X410" s="12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1"/>
      <c r="BH410" s="11"/>
      <c r="BI410" s="11"/>
    </row>
    <row r="411" spans="18:61" x14ac:dyDescent="0.2">
      <c r="R411" s="11"/>
      <c r="S411" s="154"/>
      <c r="T411" s="13"/>
      <c r="U411" s="13"/>
      <c r="V411" s="11"/>
      <c r="W411" s="11"/>
      <c r="X411" s="12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1"/>
      <c r="BH411" s="11"/>
      <c r="BI411" s="11"/>
    </row>
    <row r="412" spans="18:61" x14ac:dyDescent="0.2">
      <c r="R412" s="11"/>
      <c r="S412" s="154"/>
      <c r="T412" s="13"/>
      <c r="U412" s="13"/>
      <c r="V412" s="11"/>
      <c r="W412" s="11"/>
      <c r="X412" s="12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1"/>
      <c r="BH412" s="11"/>
      <c r="BI412" s="11"/>
    </row>
    <row r="413" spans="18:61" x14ac:dyDescent="0.2">
      <c r="R413" s="11"/>
      <c r="S413" s="154"/>
      <c r="T413" s="13"/>
      <c r="U413" s="13"/>
      <c r="V413" s="11"/>
      <c r="W413" s="11"/>
      <c r="X413" s="12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1"/>
      <c r="BH413" s="11"/>
      <c r="BI413" s="11"/>
    </row>
    <row r="414" spans="18:61" x14ac:dyDescent="0.2">
      <c r="R414" s="11"/>
      <c r="S414" s="154"/>
      <c r="T414" s="13"/>
      <c r="U414" s="13"/>
      <c r="V414" s="11"/>
      <c r="W414" s="11"/>
      <c r="X414" s="12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1"/>
      <c r="BH414" s="11"/>
      <c r="BI414" s="11"/>
    </row>
    <row r="415" spans="18:61" x14ac:dyDescent="0.2">
      <c r="R415" s="11"/>
      <c r="S415" s="154"/>
      <c r="T415" s="13"/>
      <c r="U415" s="13"/>
      <c r="V415" s="11"/>
      <c r="W415" s="11"/>
      <c r="X415" s="12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1"/>
      <c r="BH415" s="11"/>
      <c r="BI415" s="11"/>
    </row>
    <row r="416" spans="18:61" x14ac:dyDescent="0.2">
      <c r="R416" s="11"/>
      <c r="S416" s="154"/>
      <c r="T416" s="13"/>
      <c r="U416" s="13"/>
      <c r="V416" s="11"/>
      <c r="W416" s="11"/>
      <c r="X416" s="12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1"/>
      <c r="BH416" s="11"/>
      <c r="BI416" s="11"/>
    </row>
    <row r="417" spans="18:61" x14ac:dyDescent="0.2">
      <c r="R417" s="11"/>
      <c r="S417" s="154"/>
      <c r="T417" s="13"/>
      <c r="U417" s="13"/>
      <c r="V417" s="11"/>
      <c r="W417" s="11"/>
      <c r="X417" s="12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1"/>
      <c r="BH417" s="11"/>
      <c r="BI417" s="11"/>
    </row>
    <row r="418" spans="18:61" x14ac:dyDescent="0.2">
      <c r="R418" s="11"/>
      <c r="S418" s="154"/>
      <c r="T418" s="13"/>
      <c r="U418" s="13"/>
      <c r="V418" s="11"/>
      <c r="W418" s="11"/>
      <c r="X418" s="12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1"/>
      <c r="BH418" s="11"/>
      <c r="BI418" s="11"/>
    </row>
    <row r="419" spans="18:61" x14ac:dyDescent="0.2">
      <c r="R419" s="11"/>
      <c r="S419" s="154"/>
      <c r="T419" s="13"/>
      <c r="U419" s="13"/>
      <c r="V419" s="11"/>
      <c r="W419" s="11"/>
      <c r="X419" s="12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1"/>
      <c r="BH419" s="11"/>
      <c r="BI419" s="11"/>
    </row>
    <row r="420" spans="18:61" x14ac:dyDescent="0.2">
      <c r="R420" s="11"/>
      <c r="S420" s="154"/>
      <c r="T420" s="13"/>
      <c r="U420" s="13"/>
      <c r="V420" s="11"/>
      <c r="W420" s="11"/>
      <c r="X420" s="12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1"/>
      <c r="BH420" s="11"/>
      <c r="BI420" s="11"/>
    </row>
    <row r="421" spans="18:61" x14ac:dyDescent="0.2">
      <c r="R421" s="11"/>
      <c r="S421" s="154"/>
      <c r="T421" s="13"/>
      <c r="U421" s="13"/>
      <c r="V421" s="11"/>
      <c r="W421" s="11"/>
      <c r="X421" s="12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1"/>
      <c r="BH421" s="11"/>
      <c r="BI421" s="11"/>
    </row>
    <row r="422" spans="18:61" x14ac:dyDescent="0.2">
      <c r="R422" s="11"/>
      <c r="S422" s="154"/>
      <c r="T422" s="13"/>
      <c r="U422" s="13"/>
      <c r="V422" s="11"/>
      <c r="W422" s="11"/>
      <c r="X422" s="12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1"/>
      <c r="BH422" s="11"/>
      <c r="BI422" s="11"/>
    </row>
    <row r="423" spans="18:61" x14ac:dyDescent="0.2">
      <c r="R423" s="11"/>
      <c r="S423" s="154"/>
      <c r="T423" s="13"/>
      <c r="U423" s="13"/>
      <c r="V423" s="11"/>
      <c r="W423" s="11"/>
      <c r="X423" s="12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1"/>
      <c r="BH423" s="11"/>
      <c r="BI423" s="11"/>
    </row>
    <row r="424" spans="18:61" x14ac:dyDescent="0.2">
      <c r="R424" s="11"/>
      <c r="S424" s="154"/>
      <c r="T424" s="13"/>
      <c r="U424" s="13"/>
      <c r="V424" s="11"/>
      <c r="W424" s="11"/>
      <c r="X424" s="12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1"/>
      <c r="BH424" s="11"/>
      <c r="BI424" s="11"/>
    </row>
    <row r="425" spans="18:61" x14ac:dyDescent="0.2">
      <c r="R425" s="11"/>
      <c r="S425" s="154"/>
      <c r="T425" s="13"/>
      <c r="U425" s="13"/>
      <c r="V425" s="11"/>
      <c r="W425" s="11"/>
      <c r="X425" s="12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1"/>
      <c r="BH425" s="11"/>
      <c r="BI425" s="11"/>
    </row>
    <row r="426" spans="18:61" x14ac:dyDescent="0.2">
      <c r="R426" s="11"/>
      <c r="S426" s="154"/>
      <c r="T426" s="13"/>
      <c r="U426" s="13"/>
      <c r="V426" s="11"/>
      <c r="W426" s="11"/>
      <c r="X426" s="12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1"/>
      <c r="BH426" s="11"/>
      <c r="BI426" s="11"/>
    </row>
    <row r="427" spans="18:61" x14ac:dyDescent="0.2">
      <c r="R427" s="11"/>
      <c r="S427" s="154"/>
      <c r="T427" s="13"/>
      <c r="U427" s="13"/>
      <c r="V427" s="11"/>
      <c r="W427" s="11"/>
      <c r="X427" s="12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1"/>
      <c r="BH427" s="11"/>
      <c r="BI427" s="11"/>
    </row>
    <row r="428" spans="18:61" x14ac:dyDescent="0.2">
      <c r="R428" s="11"/>
      <c r="S428" s="154"/>
      <c r="T428" s="13"/>
      <c r="U428" s="13"/>
      <c r="V428" s="11"/>
      <c r="W428" s="11"/>
      <c r="X428" s="12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1"/>
      <c r="BH428" s="11"/>
      <c r="BI428" s="11"/>
    </row>
    <row r="429" spans="18:61" x14ac:dyDescent="0.2">
      <c r="R429" s="11"/>
      <c r="S429" s="154"/>
      <c r="T429" s="13"/>
      <c r="U429" s="13"/>
      <c r="V429" s="11"/>
      <c r="W429" s="11"/>
      <c r="X429" s="12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1"/>
      <c r="BH429" s="11"/>
      <c r="BI429" s="11"/>
    </row>
    <row r="430" spans="18:61" x14ac:dyDescent="0.2">
      <c r="R430" s="11"/>
      <c r="S430" s="154"/>
      <c r="T430" s="13"/>
      <c r="U430" s="13"/>
      <c r="V430" s="11"/>
      <c r="W430" s="11"/>
      <c r="X430" s="12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1"/>
      <c r="BH430" s="11"/>
      <c r="BI430" s="11"/>
    </row>
    <row r="431" spans="18:61" x14ac:dyDescent="0.2">
      <c r="R431" s="11"/>
      <c r="S431" s="154"/>
      <c r="T431" s="13"/>
      <c r="U431" s="13"/>
      <c r="V431" s="11"/>
      <c r="W431" s="11"/>
      <c r="X431" s="12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1"/>
      <c r="BH431" s="11"/>
      <c r="BI431" s="11"/>
    </row>
    <row r="432" spans="18:61" x14ac:dyDescent="0.2">
      <c r="R432" s="11"/>
      <c r="S432" s="154"/>
      <c r="T432" s="13"/>
      <c r="U432" s="13"/>
      <c r="V432" s="11"/>
      <c r="W432" s="11"/>
      <c r="X432" s="12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1"/>
      <c r="BH432" s="11"/>
      <c r="BI432" s="11"/>
    </row>
    <row r="433" spans="18:61" x14ac:dyDescent="0.2">
      <c r="R433" s="11"/>
      <c r="S433" s="154"/>
      <c r="T433" s="13"/>
      <c r="U433" s="13"/>
      <c r="V433" s="11"/>
      <c r="W433" s="11"/>
      <c r="X433" s="12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1"/>
      <c r="BH433" s="11"/>
      <c r="BI433" s="11"/>
    </row>
    <row r="434" spans="18:61" x14ac:dyDescent="0.2">
      <c r="R434" s="11"/>
      <c r="S434" s="154"/>
      <c r="T434" s="13"/>
      <c r="U434" s="13"/>
      <c r="V434" s="11"/>
      <c r="W434" s="11"/>
      <c r="X434" s="12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1"/>
      <c r="BH434" s="11"/>
      <c r="BI434" s="11"/>
    </row>
    <row r="435" spans="18:61" x14ac:dyDescent="0.2">
      <c r="R435" s="11"/>
      <c r="S435" s="154"/>
      <c r="T435" s="13"/>
      <c r="U435" s="13"/>
      <c r="V435" s="11"/>
      <c r="W435" s="11"/>
      <c r="X435" s="12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1"/>
      <c r="BH435" s="11"/>
      <c r="BI435" s="11"/>
    </row>
    <row r="436" spans="18:61" x14ac:dyDescent="0.2">
      <c r="R436" s="11"/>
      <c r="S436" s="154"/>
      <c r="T436" s="13"/>
      <c r="U436" s="13"/>
      <c r="V436" s="11"/>
      <c r="W436" s="11"/>
      <c r="X436" s="12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1"/>
      <c r="BH436" s="11"/>
      <c r="BI436" s="11"/>
    </row>
    <row r="437" spans="18:61" x14ac:dyDescent="0.2">
      <c r="R437" s="11"/>
      <c r="S437" s="154"/>
      <c r="T437" s="13"/>
      <c r="U437" s="13"/>
      <c r="V437" s="11"/>
      <c r="W437" s="11"/>
      <c r="X437" s="12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1"/>
      <c r="BH437" s="11"/>
      <c r="BI437" s="11"/>
    </row>
    <row r="438" spans="18:61" x14ac:dyDescent="0.2">
      <c r="R438" s="11"/>
      <c r="S438" s="154"/>
      <c r="T438" s="13"/>
      <c r="U438" s="13"/>
      <c r="V438" s="11"/>
      <c r="W438" s="11"/>
      <c r="X438" s="12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1"/>
      <c r="BH438" s="11"/>
      <c r="BI438" s="11"/>
    </row>
    <row r="439" spans="18:61" x14ac:dyDescent="0.2">
      <c r="R439" s="11"/>
      <c r="S439" s="154"/>
      <c r="T439" s="13"/>
      <c r="U439" s="13"/>
      <c r="V439" s="11"/>
      <c r="W439" s="11"/>
      <c r="X439" s="12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1"/>
      <c r="BH439" s="11"/>
      <c r="BI439" s="11"/>
    </row>
    <row r="440" spans="18:61" x14ac:dyDescent="0.2">
      <c r="R440" s="11"/>
      <c r="S440" s="154"/>
      <c r="T440" s="13"/>
      <c r="U440" s="13"/>
      <c r="V440" s="11"/>
      <c r="W440" s="11"/>
      <c r="X440" s="12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1"/>
      <c r="BH440" s="11"/>
      <c r="BI440" s="11"/>
    </row>
    <row r="441" spans="18:61" x14ac:dyDescent="0.2">
      <c r="R441" s="11"/>
      <c r="S441" s="154"/>
      <c r="T441" s="13"/>
      <c r="U441" s="13"/>
      <c r="V441" s="11"/>
      <c r="W441" s="11"/>
      <c r="X441" s="12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1"/>
      <c r="BH441" s="11"/>
      <c r="BI441" s="11"/>
    </row>
    <row r="442" spans="18:61" x14ac:dyDescent="0.2">
      <c r="R442" s="11"/>
      <c r="S442" s="154"/>
      <c r="T442" s="13"/>
      <c r="U442" s="13"/>
      <c r="V442" s="11"/>
      <c r="W442" s="11"/>
      <c r="X442" s="12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  <c r="BF442" s="11"/>
      <c r="BG442" s="11"/>
      <c r="BH442" s="11"/>
      <c r="BI442" s="11"/>
    </row>
    <row r="443" spans="18:61" x14ac:dyDescent="0.2">
      <c r="R443" s="11"/>
      <c r="S443" s="154"/>
      <c r="T443" s="13"/>
      <c r="U443" s="13"/>
      <c r="V443" s="11"/>
      <c r="W443" s="11"/>
      <c r="X443" s="12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1"/>
      <c r="BH443" s="11"/>
      <c r="BI443" s="11"/>
    </row>
    <row r="444" spans="18:61" x14ac:dyDescent="0.2">
      <c r="R444" s="11"/>
      <c r="S444" s="154"/>
      <c r="T444" s="13"/>
      <c r="U444" s="13"/>
      <c r="V444" s="11"/>
      <c r="W444" s="11"/>
      <c r="X444" s="12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1"/>
      <c r="BH444" s="11"/>
      <c r="BI444" s="11"/>
    </row>
    <row r="445" spans="18:61" x14ac:dyDescent="0.2">
      <c r="R445" s="11"/>
      <c r="S445" s="154"/>
      <c r="T445" s="13"/>
      <c r="U445" s="13"/>
      <c r="V445" s="11"/>
      <c r="W445" s="11"/>
      <c r="X445" s="12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1"/>
      <c r="BH445" s="11"/>
      <c r="BI445" s="11"/>
    </row>
    <row r="446" spans="18:61" x14ac:dyDescent="0.2">
      <c r="R446" s="11"/>
      <c r="S446" s="154"/>
      <c r="T446" s="13"/>
      <c r="U446" s="13"/>
      <c r="V446" s="11"/>
      <c r="W446" s="11"/>
      <c r="X446" s="12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1"/>
      <c r="BH446" s="11"/>
      <c r="BI446" s="11"/>
    </row>
    <row r="447" spans="18:61" x14ac:dyDescent="0.2">
      <c r="R447" s="11"/>
      <c r="S447" s="154"/>
      <c r="T447" s="13"/>
      <c r="U447" s="13"/>
      <c r="V447" s="11"/>
      <c r="W447" s="11"/>
      <c r="X447" s="12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1"/>
      <c r="BH447" s="11"/>
      <c r="BI447" s="11"/>
    </row>
    <row r="448" spans="18:61" x14ac:dyDescent="0.2">
      <c r="R448" s="11"/>
      <c r="S448" s="154"/>
      <c r="T448" s="13"/>
      <c r="U448" s="13"/>
      <c r="V448" s="11"/>
      <c r="W448" s="11"/>
      <c r="X448" s="12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1"/>
      <c r="BH448" s="11"/>
      <c r="BI448" s="11"/>
    </row>
    <row r="449" spans="18:61" x14ac:dyDescent="0.2">
      <c r="R449" s="11"/>
      <c r="S449" s="154"/>
      <c r="T449" s="13"/>
      <c r="U449" s="13"/>
      <c r="V449" s="11"/>
      <c r="W449" s="11"/>
      <c r="X449" s="12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1"/>
      <c r="BH449" s="11"/>
      <c r="BI449" s="11"/>
    </row>
    <row r="450" spans="18:61" x14ac:dyDescent="0.2">
      <c r="R450" s="11"/>
      <c r="S450" s="154"/>
      <c r="T450" s="13"/>
      <c r="U450" s="13"/>
      <c r="V450" s="11"/>
      <c r="W450" s="11"/>
      <c r="X450" s="12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1"/>
      <c r="BH450" s="11"/>
      <c r="BI450" s="11"/>
    </row>
    <row r="451" spans="18:61" x14ac:dyDescent="0.2">
      <c r="R451" s="11"/>
      <c r="S451" s="154"/>
      <c r="T451" s="13"/>
      <c r="U451" s="13"/>
      <c r="V451" s="11"/>
      <c r="W451" s="11"/>
      <c r="X451" s="12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1"/>
      <c r="BH451" s="11"/>
      <c r="BI451" s="11"/>
    </row>
    <row r="452" spans="18:61" x14ac:dyDescent="0.2">
      <c r="R452" s="11"/>
      <c r="S452" s="154"/>
      <c r="T452" s="13"/>
      <c r="U452" s="13"/>
      <c r="V452" s="11"/>
      <c r="W452" s="11"/>
      <c r="X452" s="12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1"/>
      <c r="BH452" s="11"/>
      <c r="BI452" s="11"/>
    </row>
    <row r="453" spans="18:61" x14ac:dyDescent="0.2">
      <c r="R453" s="11"/>
      <c r="S453" s="154"/>
      <c r="T453" s="13"/>
      <c r="U453" s="13"/>
      <c r="V453" s="11"/>
      <c r="W453" s="11"/>
      <c r="X453" s="12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1"/>
      <c r="BH453" s="11"/>
      <c r="BI453" s="11"/>
    </row>
    <row r="454" spans="18:61" x14ac:dyDescent="0.2">
      <c r="R454" s="11"/>
      <c r="S454" s="154"/>
      <c r="T454" s="13"/>
      <c r="U454" s="13"/>
      <c r="V454" s="11"/>
      <c r="W454" s="11"/>
      <c r="X454" s="12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1"/>
      <c r="BH454" s="11"/>
      <c r="BI454" s="11"/>
    </row>
    <row r="455" spans="18:61" x14ac:dyDescent="0.2">
      <c r="R455" s="11"/>
      <c r="S455" s="154"/>
      <c r="T455" s="13"/>
      <c r="U455" s="13"/>
      <c r="V455" s="11"/>
      <c r="W455" s="11"/>
      <c r="X455" s="12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1"/>
      <c r="BH455" s="11"/>
      <c r="BI455" s="11"/>
    </row>
    <row r="456" spans="18:61" x14ac:dyDescent="0.2">
      <c r="R456" s="11"/>
      <c r="S456" s="154"/>
      <c r="T456" s="13"/>
      <c r="U456" s="13"/>
      <c r="V456" s="11"/>
      <c r="W456" s="11"/>
      <c r="X456" s="12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1"/>
      <c r="BH456" s="11"/>
      <c r="BI456" s="11"/>
    </row>
    <row r="457" spans="18:61" x14ac:dyDescent="0.2">
      <c r="R457" s="11"/>
      <c r="S457" s="154"/>
      <c r="T457" s="13"/>
      <c r="U457" s="13"/>
      <c r="V457" s="11"/>
      <c r="W457" s="11"/>
      <c r="X457" s="12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1"/>
      <c r="BH457" s="11"/>
      <c r="BI457" s="11"/>
    </row>
    <row r="458" spans="18:61" x14ac:dyDescent="0.2">
      <c r="R458" s="11"/>
      <c r="S458" s="154"/>
      <c r="T458" s="13"/>
      <c r="U458" s="13"/>
      <c r="V458" s="11"/>
      <c r="W458" s="11"/>
      <c r="X458" s="12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1"/>
      <c r="BH458" s="11"/>
      <c r="BI458" s="11"/>
    </row>
    <row r="459" spans="18:61" x14ac:dyDescent="0.2">
      <c r="R459" s="11"/>
      <c r="S459" s="154"/>
      <c r="T459" s="13"/>
      <c r="U459" s="13"/>
      <c r="V459" s="11"/>
      <c r="W459" s="11"/>
      <c r="X459" s="12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1"/>
      <c r="BH459" s="11"/>
      <c r="BI459" s="11"/>
    </row>
    <row r="460" spans="18:61" x14ac:dyDescent="0.2">
      <c r="R460" s="11"/>
      <c r="S460" s="154"/>
      <c r="T460" s="13"/>
      <c r="U460" s="13"/>
      <c r="V460" s="11"/>
      <c r="W460" s="11"/>
      <c r="X460" s="12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1"/>
      <c r="BH460" s="11"/>
      <c r="BI460" s="11"/>
    </row>
    <row r="461" spans="18:61" x14ac:dyDescent="0.2">
      <c r="R461" s="11"/>
      <c r="S461" s="154"/>
      <c r="T461" s="13"/>
      <c r="U461" s="13"/>
      <c r="V461" s="11"/>
      <c r="W461" s="11"/>
      <c r="X461" s="12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1"/>
      <c r="BH461" s="11"/>
      <c r="BI461" s="11"/>
    </row>
    <row r="462" spans="18:61" x14ac:dyDescent="0.2">
      <c r="R462" s="11"/>
      <c r="S462" s="154"/>
      <c r="T462" s="13"/>
      <c r="U462" s="13"/>
      <c r="V462" s="11"/>
      <c r="W462" s="11"/>
      <c r="X462" s="12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1"/>
      <c r="BH462" s="11"/>
      <c r="BI462" s="11"/>
    </row>
    <row r="463" spans="18:61" x14ac:dyDescent="0.2">
      <c r="R463" s="11"/>
      <c r="S463" s="154"/>
      <c r="T463" s="13"/>
      <c r="U463" s="13"/>
      <c r="V463" s="11"/>
      <c r="W463" s="11"/>
      <c r="X463" s="12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  <c r="BG463" s="11"/>
      <c r="BH463" s="11"/>
      <c r="BI463" s="11"/>
    </row>
    <row r="464" spans="18:61" x14ac:dyDescent="0.2">
      <c r="R464" s="11"/>
      <c r="S464" s="154"/>
      <c r="T464" s="13"/>
      <c r="U464" s="13"/>
      <c r="V464" s="11"/>
      <c r="W464" s="11"/>
      <c r="X464" s="12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G464" s="11"/>
      <c r="BH464" s="11"/>
      <c r="BI464" s="11"/>
    </row>
    <row r="465" spans="18:61" x14ac:dyDescent="0.2">
      <c r="R465" s="11"/>
      <c r="S465" s="154"/>
      <c r="T465" s="13"/>
      <c r="U465" s="13"/>
      <c r="V465" s="11"/>
      <c r="W465" s="11"/>
      <c r="X465" s="12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  <c r="BG465" s="11"/>
      <c r="BH465" s="11"/>
      <c r="BI465" s="11"/>
    </row>
    <row r="466" spans="18:61" x14ac:dyDescent="0.2">
      <c r="R466" s="11"/>
      <c r="S466" s="154"/>
      <c r="T466" s="13"/>
      <c r="U466" s="13"/>
      <c r="V466" s="11"/>
      <c r="W466" s="11"/>
      <c r="X466" s="12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1"/>
      <c r="BH466" s="11"/>
      <c r="BI466" s="11"/>
    </row>
    <row r="467" spans="18:61" x14ac:dyDescent="0.2">
      <c r="R467" s="11"/>
      <c r="S467" s="154"/>
      <c r="T467" s="13"/>
      <c r="U467" s="13"/>
      <c r="V467" s="11"/>
      <c r="W467" s="11"/>
      <c r="X467" s="12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G467" s="11"/>
      <c r="BH467" s="11"/>
      <c r="BI467" s="11"/>
    </row>
    <row r="468" spans="18:61" x14ac:dyDescent="0.2">
      <c r="R468" s="11"/>
      <c r="S468" s="154"/>
      <c r="T468" s="13"/>
      <c r="U468" s="13"/>
      <c r="V468" s="11"/>
      <c r="W468" s="11"/>
      <c r="X468" s="12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1"/>
      <c r="BH468" s="11"/>
      <c r="BI468" s="11"/>
    </row>
    <row r="469" spans="18:61" x14ac:dyDescent="0.2">
      <c r="R469" s="11"/>
      <c r="S469" s="154"/>
      <c r="T469" s="13"/>
      <c r="U469" s="13"/>
      <c r="V469" s="11"/>
      <c r="W469" s="11"/>
      <c r="X469" s="12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1"/>
      <c r="BH469" s="11"/>
      <c r="BI469" s="11"/>
    </row>
    <row r="470" spans="18:61" x14ac:dyDescent="0.2">
      <c r="R470" s="11"/>
      <c r="S470" s="154"/>
      <c r="T470" s="13"/>
      <c r="U470" s="13"/>
      <c r="V470" s="11"/>
      <c r="W470" s="11"/>
      <c r="X470" s="12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1"/>
      <c r="BH470" s="11"/>
      <c r="BI470" s="11"/>
    </row>
    <row r="471" spans="18:61" x14ac:dyDescent="0.2">
      <c r="R471" s="11"/>
      <c r="S471" s="154"/>
      <c r="T471" s="13"/>
      <c r="U471" s="13"/>
      <c r="V471" s="11"/>
      <c r="W471" s="11"/>
      <c r="X471" s="12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  <c r="BG471" s="11"/>
      <c r="BH471" s="11"/>
      <c r="BI471" s="11"/>
    </row>
    <row r="472" spans="18:61" x14ac:dyDescent="0.2">
      <c r="R472" s="11"/>
      <c r="S472" s="154"/>
      <c r="T472" s="13"/>
      <c r="U472" s="13"/>
      <c r="V472" s="11"/>
      <c r="W472" s="11"/>
      <c r="X472" s="12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  <c r="BG472" s="11"/>
      <c r="BH472" s="11"/>
      <c r="BI472" s="11"/>
    </row>
    <row r="473" spans="18:61" x14ac:dyDescent="0.2">
      <c r="R473" s="11"/>
      <c r="S473" s="154"/>
      <c r="T473" s="13"/>
      <c r="U473" s="13"/>
      <c r="V473" s="11"/>
      <c r="W473" s="11"/>
      <c r="X473" s="12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G473" s="11"/>
      <c r="BH473" s="11"/>
      <c r="BI473" s="11"/>
    </row>
    <row r="474" spans="18:61" x14ac:dyDescent="0.2">
      <c r="R474" s="11"/>
      <c r="S474" s="154"/>
      <c r="T474" s="13"/>
      <c r="U474" s="13"/>
      <c r="V474" s="11"/>
      <c r="W474" s="11"/>
      <c r="X474" s="12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G474" s="11"/>
      <c r="BH474" s="11"/>
      <c r="BI474" s="11"/>
    </row>
    <row r="475" spans="18:61" x14ac:dyDescent="0.2">
      <c r="R475" s="11"/>
      <c r="S475" s="154"/>
      <c r="T475" s="13"/>
      <c r="U475" s="13"/>
      <c r="V475" s="11"/>
      <c r="W475" s="11"/>
      <c r="X475" s="12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1"/>
      <c r="BH475" s="11"/>
      <c r="BI475" s="11"/>
    </row>
    <row r="476" spans="18:61" x14ac:dyDescent="0.2">
      <c r="R476" s="11"/>
      <c r="S476" s="154"/>
      <c r="T476" s="13"/>
      <c r="U476" s="13"/>
      <c r="V476" s="11"/>
      <c r="W476" s="11"/>
      <c r="X476" s="12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G476" s="11"/>
      <c r="BH476" s="11"/>
      <c r="BI476" s="11"/>
    </row>
    <row r="477" spans="18:61" x14ac:dyDescent="0.2">
      <c r="R477" s="11"/>
      <c r="S477" s="154"/>
      <c r="T477" s="13"/>
      <c r="U477" s="13"/>
      <c r="V477" s="11"/>
      <c r="W477" s="11"/>
      <c r="X477" s="12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  <c r="BG477" s="11"/>
      <c r="BH477" s="11"/>
      <c r="BI477" s="11"/>
    </row>
    <row r="478" spans="18:61" x14ac:dyDescent="0.2">
      <c r="R478" s="11"/>
      <c r="S478" s="154"/>
      <c r="T478" s="13"/>
      <c r="U478" s="13"/>
      <c r="V478" s="11"/>
      <c r="W478" s="11"/>
      <c r="X478" s="12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  <c r="BG478" s="11"/>
      <c r="BH478" s="11"/>
      <c r="BI478" s="11"/>
    </row>
    <row r="479" spans="18:61" x14ac:dyDescent="0.2">
      <c r="R479" s="11"/>
      <c r="S479" s="154"/>
      <c r="T479" s="13"/>
      <c r="U479" s="13"/>
      <c r="V479" s="11"/>
      <c r="W479" s="11"/>
      <c r="X479" s="12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  <c r="BF479" s="11"/>
      <c r="BG479" s="11"/>
      <c r="BH479" s="11"/>
      <c r="BI479" s="11"/>
    </row>
    <row r="480" spans="18:61" x14ac:dyDescent="0.2">
      <c r="R480" s="11"/>
      <c r="S480" s="154"/>
      <c r="T480" s="13"/>
      <c r="U480" s="13"/>
      <c r="V480" s="11"/>
      <c r="W480" s="11"/>
      <c r="X480" s="12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  <c r="BE480" s="11"/>
      <c r="BF480" s="11"/>
      <c r="BG480" s="11"/>
      <c r="BH480" s="11"/>
      <c r="BI480" s="11"/>
    </row>
    <row r="481" spans="18:61" x14ac:dyDescent="0.2">
      <c r="R481" s="11"/>
      <c r="S481" s="154"/>
      <c r="T481" s="13"/>
      <c r="U481" s="13"/>
      <c r="V481" s="11"/>
      <c r="W481" s="11"/>
      <c r="X481" s="12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  <c r="BG481" s="11"/>
      <c r="BH481" s="11"/>
      <c r="BI481" s="11"/>
    </row>
    <row r="482" spans="18:61" x14ac:dyDescent="0.2">
      <c r="R482" s="11"/>
      <c r="S482" s="154"/>
      <c r="T482" s="13"/>
      <c r="U482" s="13"/>
      <c r="V482" s="11"/>
      <c r="W482" s="11"/>
      <c r="X482" s="12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  <c r="BF482" s="11"/>
      <c r="BG482" s="11"/>
      <c r="BH482" s="11"/>
      <c r="BI482" s="11"/>
    </row>
    <row r="483" spans="18:61" x14ac:dyDescent="0.2">
      <c r="R483" s="11"/>
      <c r="S483" s="154"/>
      <c r="T483" s="13"/>
      <c r="U483" s="13"/>
      <c r="V483" s="11"/>
      <c r="W483" s="11"/>
      <c r="X483" s="12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  <c r="BF483" s="11"/>
      <c r="BG483" s="11"/>
      <c r="BH483" s="11"/>
      <c r="BI483" s="11"/>
    </row>
    <row r="484" spans="18:61" x14ac:dyDescent="0.2">
      <c r="R484" s="11"/>
      <c r="S484" s="154"/>
      <c r="T484" s="13"/>
      <c r="U484" s="13"/>
      <c r="V484" s="11"/>
      <c r="W484" s="11"/>
      <c r="X484" s="12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  <c r="BG484" s="11"/>
      <c r="BH484" s="11"/>
      <c r="BI484" s="11"/>
    </row>
    <row r="485" spans="18:61" x14ac:dyDescent="0.2">
      <c r="R485" s="11"/>
      <c r="S485" s="154"/>
      <c r="T485" s="13"/>
      <c r="U485" s="13"/>
      <c r="V485" s="11"/>
      <c r="W485" s="11"/>
      <c r="X485" s="12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  <c r="BG485" s="11"/>
      <c r="BH485" s="11"/>
      <c r="BI485" s="11"/>
    </row>
    <row r="486" spans="18:61" x14ac:dyDescent="0.2">
      <c r="R486" s="11"/>
      <c r="S486" s="154"/>
      <c r="T486" s="13"/>
      <c r="U486" s="13"/>
      <c r="V486" s="11"/>
      <c r="W486" s="11"/>
      <c r="X486" s="12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  <c r="BF486" s="11"/>
      <c r="BG486" s="11"/>
      <c r="BH486" s="11"/>
      <c r="BI486" s="11"/>
    </row>
    <row r="487" spans="18:61" x14ac:dyDescent="0.2">
      <c r="R487" s="11"/>
      <c r="S487" s="154"/>
      <c r="T487" s="13"/>
      <c r="U487" s="13"/>
      <c r="V487" s="11"/>
      <c r="W487" s="11"/>
      <c r="X487" s="12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G487" s="11"/>
      <c r="BH487" s="11"/>
      <c r="BI487" s="11"/>
    </row>
    <row r="488" spans="18:61" x14ac:dyDescent="0.2">
      <c r="R488" s="11"/>
      <c r="S488" s="154"/>
      <c r="T488" s="13"/>
      <c r="U488" s="13"/>
      <c r="V488" s="11"/>
      <c r="W488" s="11"/>
      <c r="X488" s="12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  <c r="BE488" s="11"/>
      <c r="BF488" s="11"/>
      <c r="BG488" s="11"/>
      <c r="BH488" s="11"/>
      <c r="BI488" s="11"/>
    </row>
    <row r="489" spans="18:61" x14ac:dyDescent="0.2">
      <c r="R489" s="11"/>
      <c r="S489" s="154"/>
      <c r="T489" s="13"/>
      <c r="U489" s="13"/>
      <c r="V489" s="11"/>
      <c r="W489" s="11"/>
      <c r="X489" s="12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  <c r="BF489" s="11"/>
      <c r="BG489" s="11"/>
      <c r="BH489" s="11"/>
      <c r="BI489" s="11"/>
    </row>
    <row r="490" spans="18:61" x14ac:dyDescent="0.2">
      <c r="R490" s="11"/>
      <c r="S490" s="154"/>
      <c r="T490" s="13"/>
      <c r="U490" s="13"/>
      <c r="V490" s="11"/>
      <c r="W490" s="11"/>
      <c r="X490" s="12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  <c r="BF490" s="11"/>
      <c r="BG490" s="11"/>
      <c r="BH490" s="11"/>
      <c r="BI490" s="11"/>
    </row>
    <row r="491" spans="18:61" x14ac:dyDescent="0.2">
      <c r="R491" s="11"/>
      <c r="S491" s="154"/>
      <c r="T491" s="13"/>
      <c r="U491" s="13"/>
      <c r="V491" s="11"/>
      <c r="W491" s="11"/>
      <c r="X491" s="12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  <c r="BF491" s="11"/>
      <c r="BG491" s="11"/>
      <c r="BH491" s="11"/>
      <c r="BI491" s="11"/>
    </row>
    <row r="492" spans="18:61" x14ac:dyDescent="0.2">
      <c r="R492" s="11"/>
      <c r="S492" s="154"/>
      <c r="T492" s="13"/>
      <c r="U492" s="13"/>
      <c r="V492" s="11"/>
      <c r="W492" s="11"/>
      <c r="X492" s="12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  <c r="BF492" s="11"/>
      <c r="BG492" s="11"/>
      <c r="BH492" s="11"/>
      <c r="BI492" s="11"/>
    </row>
    <row r="493" spans="18:61" x14ac:dyDescent="0.2">
      <c r="R493" s="11"/>
      <c r="S493" s="154"/>
      <c r="T493" s="13"/>
      <c r="U493" s="13"/>
      <c r="V493" s="11"/>
      <c r="W493" s="11"/>
      <c r="X493" s="12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  <c r="BG493" s="11"/>
      <c r="BH493" s="11"/>
      <c r="BI493" s="11"/>
    </row>
    <row r="494" spans="18:61" x14ac:dyDescent="0.2">
      <c r="R494" s="11"/>
      <c r="S494" s="154"/>
      <c r="T494" s="13"/>
      <c r="U494" s="13"/>
      <c r="V494" s="11"/>
      <c r="W494" s="11"/>
      <c r="X494" s="12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  <c r="BE494" s="11"/>
      <c r="BF494" s="11"/>
      <c r="BG494" s="11"/>
      <c r="BH494" s="11"/>
      <c r="BI494" s="11"/>
    </row>
    <row r="495" spans="18:61" x14ac:dyDescent="0.2">
      <c r="R495" s="11"/>
      <c r="S495" s="154"/>
      <c r="T495" s="13"/>
      <c r="U495" s="13"/>
      <c r="V495" s="11"/>
      <c r="W495" s="11"/>
      <c r="X495" s="12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  <c r="BG495" s="11"/>
      <c r="BH495" s="11"/>
      <c r="BI495" s="11"/>
    </row>
    <row r="496" spans="18:61" x14ac:dyDescent="0.2">
      <c r="R496" s="11"/>
      <c r="S496" s="154"/>
      <c r="T496" s="13"/>
      <c r="U496" s="13"/>
      <c r="V496" s="11"/>
      <c r="W496" s="11"/>
      <c r="X496" s="12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  <c r="BE496" s="11"/>
      <c r="BF496" s="11"/>
      <c r="BG496" s="11"/>
      <c r="BH496" s="11"/>
      <c r="BI496" s="11"/>
    </row>
    <row r="497" spans="18:61" x14ac:dyDescent="0.2">
      <c r="R497" s="11"/>
      <c r="S497" s="154"/>
      <c r="T497" s="13"/>
      <c r="U497" s="13"/>
      <c r="V497" s="11"/>
      <c r="W497" s="11"/>
      <c r="X497" s="12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  <c r="BF497" s="11"/>
      <c r="BG497" s="11"/>
      <c r="BH497" s="11"/>
      <c r="BI497" s="11"/>
    </row>
    <row r="498" spans="18:61" x14ac:dyDescent="0.2">
      <c r="R498" s="11"/>
      <c r="S498" s="154"/>
      <c r="T498" s="13"/>
      <c r="U498" s="13"/>
      <c r="V498" s="11"/>
      <c r="W498" s="11"/>
      <c r="X498" s="12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1"/>
      <c r="BF498" s="11"/>
      <c r="BG498" s="11"/>
      <c r="BH498" s="11"/>
      <c r="BI498" s="11"/>
    </row>
    <row r="499" spans="18:61" x14ac:dyDescent="0.2">
      <c r="R499" s="11"/>
      <c r="S499" s="154"/>
      <c r="T499" s="13"/>
      <c r="U499" s="13"/>
      <c r="V499" s="11"/>
      <c r="W499" s="11"/>
      <c r="X499" s="12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1"/>
      <c r="BF499" s="11"/>
      <c r="BG499" s="11"/>
      <c r="BH499" s="11"/>
      <c r="BI499" s="11"/>
    </row>
    <row r="500" spans="18:61" x14ac:dyDescent="0.2">
      <c r="R500" s="11"/>
      <c r="S500" s="154"/>
      <c r="T500" s="13"/>
      <c r="U500" s="13"/>
      <c r="V500" s="11"/>
      <c r="W500" s="11"/>
      <c r="X500" s="12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  <c r="BF500" s="11"/>
      <c r="BG500" s="11"/>
      <c r="BH500" s="11"/>
      <c r="BI500" s="11"/>
    </row>
    <row r="501" spans="18:61" x14ac:dyDescent="0.2">
      <c r="R501" s="11"/>
      <c r="S501" s="154"/>
      <c r="T501" s="13"/>
      <c r="U501" s="13"/>
      <c r="V501" s="11"/>
      <c r="W501" s="11"/>
      <c r="X501" s="12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1"/>
      <c r="BF501" s="11"/>
      <c r="BG501" s="11"/>
      <c r="BH501" s="11"/>
      <c r="BI501" s="11"/>
    </row>
    <row r="502" spans="18:61" x14ac:dyDescent="0.2">
      <c r="R502" s="11"/>
      <c r="S502" s="154"/>
      <c r="T502" s="13"/>
      <c r="U502" s="13"/>
      <c r="V502" s="11"/>
      <c r="W502" s="11"/>
      <c r="X502" s="12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  <c r="BF502" s="11"/>
      <c r="BG502" s="11"/>
      <c r="BH502" s="11"/>
      <c r="BI502" s="11"/>
    </row>
    <row r="503" spans="18:61" x14ac:dyDescent="0.2">
      <c r="R503" s="11"/>
      <c r="S503" s="154"/>
      <c r="T503" s="13"/>
      <c r="U503" s="13"/>
      <c r="V503" s="11"/>
      <c r="W503" s="11"/>
      <c r="X503" s="12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1"/>
      <c r="BF503" s="11"/>
      <c r="BG503" s="11"/>
      <c r="BH503" s="11"/>
      <c r="BI503" s="11"/>
    </row>
    <row r="504" spans="18:61" x14ac:dyDescent="0.2">
      <c r="R504" s="11"/>
      <c r="S504" s="154"/>
      <c r="T504" s="13"/>
      <c r="U504" s="13"/>
      <c r="V504" s="11"/>
      <c r="W504" s="11"/>
      <c r="X504" s="12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  <c r="BF504" s="11"/>
      <c r="BG504" s="11"/>
      <c r="BH504" s="11"/>
      <c r="BI504" s="11"/>
    </row>
    <row r="505" spans="18:61" x14ac:dyDescent="0.2">
      <c r="R505" s="11"/>
      <c r="S505" s="154"/>
      <c r="T505" s="13"/>
      <c r="U505" s="13"/>
      <c r="V505" s="11"/>
      <c r="W505" s="11"/>
      <c r="X505" s="12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  <c r="BF505" s="11"/>
      <c r="BG505" s="11"/>
      <c r="BH505" s="11"/>
      <c r="BI505" s="11"/>
    </row>
    <row r="506" spans="18:61" x14ac:dyDescent="0.2">
      <c r="R506" s="11"/>
      <c r="S506" s="154"/>
      <c r="T506" s="13"/>
      <c r="U506" s="13"/>
      <c r="V506" s="11"/>
      <c r="W506" s="11"/>
      <c r="X506" s="12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  <c r="BF506" s="11"/>
      <c r="BG506" s="11"/>
      <c r="BH506" s="11"/>
      <c r="BI506" s="11"/>
    </row>
    <row r="507" spans="18:61" x14ac:dyDescent="0.2">
      <c r="R507" s="11"/>
      <c r="S507" s="154"/>
      <c r="T507" s="13"/>
      <c r="U507" s="13"/>
      <c r="V507" s="11"/>
      <c r="W507" s="11"/>
      <c r="X507" s="12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  <c r="BF507" s="11"/>
      <c r="BG507" s="11"/>
      <c r="BH507" s="11"/>
      <c r="BI507" s="11"/>
    </row>
    <row r="508" spans="18:61" x14ac:dyDescent="0.2">
      <c r="R508" s="11"/>
      <c r="S508" s="154"/>
      <c r="T508" s="13"/>
      <c r="U508" s="13"/>
      <c r="V508" s="11"/>
      <c r="W508" s="11"/>
      <c r="X508" s="12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  <c r="BE508" s="11"/>
      <c r="BF508" s="11"/>
      <c r="BG508" s="11"/>
      <c r="BH508" s="11"/>
      <c r="BI508" s="11"/>
    </row>
    <row r="509" spans="18:61" x14ac:dyDescent="0.2">
      <c r="R509" s="11"/>
      <c r="S509" s="154"/>
      <c r="T509" s="13"/>
      <c r="U509" s="13"/>
      <c r="V509" s="11"/>
      <c r="W509" s="11"/>
      <c r="X509" s="12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  <c r="BF509" s="11"/>
      <c r="BG509" s="11"/>
      <c r="BH509" s="11"/>
      <c r="BI509" s="11"/>
    </row>
    <row r="510" spans="18:61" x14ac:dyDescent="0.2">
      <c r="R510" s="11"/>
      <c r="S510" s="154"/>
      <c r="T510" s="13"/>
      <c r="U510" s="13"/>
      <c r="V510" s="11"/>
      <c r="W510" s="11"/>
      <c r="X510" s="12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1"/>
      <c r="BF510" s="11"/>
      <c r="BG510" s="11"/>
      <c r="BH510" s="11"/>
      <c r="BI510" s="11"/>
    </row>
    <row r="511" spans="18:61" x14ac:dyDescent="0.2">
      <c r="R511" s="11"/>
      <c r="S511" s="154"/>
      <c r="T511" s="13"/>
      <c r="U511" s="13"/>
      <c r="V511" s="11"/>
      <c r="W511" s="11"/>
      <c r="X511" s="12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1"/>
      <c r="BA511" s="11"/>
      <c r="BB511" s="11"/>
      <c r="BC511" s="11"/>
      <c r="BD511" s="11"/>
      <c r="BE511" s="11"/>
      <c r="BF511" s="11"/>
      <c r="BG511" s="11"/>
      <c r="BH511" s="11"/>
      <c r="BI511" s="11"/>
    </row>
    <row r="512" spans="18:61" x14ac:dyDescent="0.2">
      <c r="R512" s="11"/>
      <c r="S512" s="154"/>
      <c r="T512" s="13"/>
      <c r="U512" s="13"/>
      <c r="V512" s="11"/>
      <c r="W512" s="11"/>
      <c r="X512" s="12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  <c r="BE512" s="11"/>
      <c r="BF512" s="11"/>
      <c r="BG512" s="11"/>
      <c r="BH512" s="11"/>
      <c r="BI512" s="11"/>
    </row>
    <row r="513" spans="18:61" x14ac:dyDescent="0.2">
      <c r="R513" s="11"/>
      <c r="S513" s="154"/>
      <c r="T513" s="13"/>
      <c r="U513" s="13"/>
      <c r="V513" s="11"/>
      <c r="W513" s="11"/>
      <c r="X513" s="12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  <c r="BG513" s="11"/>
      <c r="BH513" s="11"/>
      <c r="BI513" s="11"/>
    </row>
    <row r="514" spans="18:61" x14ac:dyDescent="0.2">
      <c r="R514" s="11"/>
      <c r="S514" s="154"/>
      <c r="T514" s="13"/>
      <c r="U514" s="13"/>
      <c r="V514" s="11"/>
      <c r="W514" s="11"/>
      <c r="X514" s="12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1"/>
      <c r="BF514" s="11"/>
      <c r="BG514" s="11"/>
      <c r="BH514" s="11"/>
      <c r="BI514" s="11"/>
    </row>
    <row r="515" spans="18:61" x14ac:dyDescent="0.2">
      <c r="R515" s="11"/>
      <c r="S515" s="154"/>
      <c r="T515" s="13"/>
      <c r="U515" s="13"/>
      <c r="V515" s="11"/>
      <c r="W515" s="11"/>
      <c r="X515" s="12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  <c r="BE515" s="11"/>
      <c r="BF515" s="11"/>
      <c r="BG515" s="11"/>
      <c r="BH515" s="11"/>
      <c r="BI515" s="11"/>
    </row>
    <row r="516" spans="18:61" x14ac:dyDescent="0.2">
      <c r="R516" s="11"/>
      <c r="S516" s="154"/>
      <c r="T516" s="13"/>
      <c r="U516" s="13"/>
      <c r="V516" s="11"/>
      <c r="W516" s="11"/>
      <c r="X516" s="12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  <c r="BG516" s="11"/>
      <c r="BH516" s="11"/>
      <c r="BI516" s="11"/>
    </row>
    <row r="517" spans="18:61" x14ac:dyDescent="0.2">
      <c r="R517" s="11"/>
      <c r="S517" s="154"/>
      <c r="T517" s="13"/>
      <c r="U517" s="13"/>
      <c r="V517" s="11"/>
      <c r="W517" s="11"/>
      <c r="X517" s="12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  <c r="BE517" s="11"/>
      <c r="BF517" s="11"/>
      <c r="BG517" s="11"/>
      <c r="BH517" s="11"/>
      <c r="BI517" s="11"/>
    </row>
    <row r="518" spans="18:61" x14ac:dyDescent="0.2">
      <c r="R518" s="11"/>
      <c r="S518" s="154"/>
      <c r="T518" s="13"/>
      <c r="U518" s="13"/>
      <c r="V518" s="11"/>
      <c r="W518" s="11"/>
      <c r="X518" s="12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  <c r="BE518" s="11"/>
      <c r="BF518" s="11"/>
      <c r="BG518" s="11"/>
      <c r="BH518" s="11"/>
      <c r="BI518" s="11"/>
    </row>
    <row r="519" spans="18:61" x14ac:dyDescent="0.2">
      <c r="R519" s="11"/>
      <c r="S519" s="154"/>
      <c r="T519" s="13"/>
      <c r="U519" s="13"/>
      <c r="V519" s="11"/>
      <c r="W519" s="11"/>
      <c r="X519" s="12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1"/>
      <c r="BA519" s="11"/>
      <c r="BB519" s="11"/>
      <c r="BC519" s="11"/>
      <c r="BD519" s="11"/>
      <c r="BE519" s="11"/>
      <c r="BF519" s="11"/>
      <c r="BG519" s="11"/>
      <c r="BH519" s="11"/>
      <c r="BI519" s="11"/>
    </row>
    <row r="520" spans="18:61" x14ac:dyDescent="0.2">
      <c r="R520" s="11"/>
      <c r="S520" s="154"/>
      <c r="T520" s="13"/>
      <c r="U520" s="13"/>
      <c r="V520" s="11"/>
      <c r="W520" s="11"/>
      <c r="X520" s="12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  <c r="BE520" s="11"/>
      <c r="BF520" s="11"/>
      <c r="BG520" s="11"/>
      <c r="BH520" s="11"/>
      <c r="BI520" s="11"/>
    </row>
    <row r="521" spans="18:61" x14ac:dyDescent="0.2">
      <c r="R521" s="11"/>
      <c r="S521" s="154"/>
      <c r="T521" s="13"/>
      <c r="U521" s="13"/>
      <c r="V521" s="11"/>
      <c r="W521" s="11"/>
      <c r="X521" s="12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1"/>
      <c r="BD521" s="11"/>
      <c r="BE521" s="11"/>
      <c r="BF521" s="11"/>
      <c r="BG521" s="11"/>
      <c r="BH521" s="11"/>
      <c r="BI521" s="11"/>
    </row>
    <row r="522" spans="18:61" x14ac:dyDescent="0.2">
      <c r="R522" s="11"/>
      <c r="S522" s="154"/>
      <c r="T522" s="13"/>
      <c r="U522" s="13"/>
      <c r="V522" s="11"/>
      <c r="W522" s="11"/>
      <c r="X522" s="12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1"/>
      <c r="BF522" s="11"/>
      <c r="BG522" s="11"/>
      <c r="BH522" s="11"/>
      <c r="BI522" s="11"/>
    </row>
    <row r="523" spans="18:61" x14ac:dyDescent="0.2">
      <c r="R523" s="11"/>
      <c r="S523" s="154"/>
      <c r="T523" s="13"/>
      <c r="U523" s="13"/>
      <c r="V523" s="11"/>
      <c r="W523" s="11"/>
      <c r="X523" s="12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  <c r="BE523" s="11"/>
      <c r="BF523" s="11"/>
      <c r="BG523" s="11"/>
      <c r="BH523" s="11"/>
      <c r="BI523" s="11"/>
    </row>
    <row r="524" spans="18:61" x14ac:dyDescent="0.2">
      <c r="R524" s="11"/>
      <c r="S524" s="154"/>
      <c r="T524" s="13"/>
      <c r="U524" s="13"/>
      <c r="V524" s="11"/>
      <c r="W524" s="11"/>
      <c r="X524" s="12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  <c r="BE524" s="11"/>
      <c r="BF524" s="11"/>
      <c r="BG524" s="11"/>
      <c r="BH524" s="11"/>
      <c r="BI524" s="11"/>
    </row>
    <row r="525" spans="18:61" x14ac:dyDescent="0.2">
      <c r="R525" s="11"/>
      <c r="S525" s="154"/>
      <c r="T525" s="13"/>
      <c r="U525" s="13"/>
      <c r="V525" s="11"/>
      <c r="W525" s="11"/>
      <c r="X525" s="12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  <c r="BE525" s="11"/>
      <c r="BF525" s="11"/>
      <c r="BG525" s="11"/>
      <c r="BH525" s="11"/>
      <c r="BI525" s="11"/>
    </row>
    <row r="526" spans="18:61" x14ac:dyDescent="0.2">
      <c r="R526" s="11"/>
      <c r="S526" s="154"/>
      <c r="T526" s="13"/>
      <c r="U526" s="13"/>
      <c r="V526" s="11"/>
      <c r="W526" s="11"/>
      <c r="X526" s="12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  <c r="BE526" s="11"/>
      <c r="BF526" s="11"/>
      <c r="BG526" s="11"/>
      <c r="BH526" s="11"/>
      <c r="BI526" s="11"/>
    </row>
    <row r="527" spans="18:61" x14ac:dyDescent="0.2">
      <c r="R527" s="11"/>
      <c r="S527" s="154"/>
      <c r="T527" s="13"/>
      <c r="U527" s="13"/>
      <c r="V527" s="11"/>
      <c r="W527" s="11"/>
      <c r="X527" s="12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  <c r="BE527" s="11"/>
      <c r="BF527" s="11"/>
      <c r="BG527" s="11"/>
      <c r="BH527" s="11"/>
      <c r="BI527" s="11"/>
    </row>
    <row r="528" spans="18:61" x14ac:dyDescent="0.2">
      <c r="R528" s="11"/>
      <c r="S528" s="154"/>
      <c r="T528" s="13"/>
      <c r="U528" s="13"/>
      <c r="V528" s="11"/>
      <c r="W528" s="11"/>
      <c r="X528" s="12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  <c r="BE528" s="11"/>
      <c r="BF528" s="11"/>
      <c r="BG528" s="11"/>
      <c r="BH528" s="11"/>
      <c r="BI528" s="11"/>
    </row>
    <row r="529" spans="18:61" x14ac:dyDescent="0.2">
      <c r="R529" s="11"/>
      <c r="S529" s="154"/>
      <c r="T529" s="13"/>
      <c r="U529" s="13"/>
      <c r="V529" s="11"/>
      <c r="W529" s="11"/>
      <c r="X529" s="12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/>
      <c r="BE529" s="11"/>
      <c r="BF529" s="11"/>
      <c r="BG529" s="11"/>
      <c r="BH529" s="11"/>
      <c r="BI529" s="11"/>
    </row>
    <row r="530" spans="18:61" x14ac:dyDescent="0.2">
      <c r="R530" s="11"/>
      <c r="S530" s="154"/>
      <c r="T530" s="13"/>
      <c r="U530" s="13"/>
      <c r="V530" s="11"/>
      <c r="W530" s="11"/>
      <c r="X530" s="12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  <c r="BE530" s="11"/>
      <c r="BF530" s="11"/>
      <c r="BG530" s="11"/>
      <c r="BH530" s="11"/>
      <c r="BI530" s="11"/>
    </row>
    <row r="531" spans="18:61" x14ac:dyDescent="0.2">
      <c r="R531" s="11"/>
      <c r="S531" s="154"/>
      <c r="T531" s="13"/>
      <c r="U531" s="13"/>
      <c r="V531" s="11"/>
      <c r="W531" s="11"/>
      <c r="X531" s="12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1"/>
      <c r="BD531" s="11"/>
      <c r="BE531" s="11"/>
      <c r="BF531" s="11"/>
      <c r="BG531" s="11"/>
      <c r="BH531" s="11"/>
      <c r="BI531" s="11"/>
    </row>
    <row r="532" spans="18:61" x14ac:dyDescent="0.2">
      <c r="R532" s="11"/>
      <c r="S532" s="154"/>
      <c r="T532" s="13"/>
      <c r="U532" s="13"/>
      <c r="V532" s="11"/>
      <c r="W532" s="11"/>
      <c r="X532" s="12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  <c r="BE532" s="11"/>
      <c r="BF532" s="11"/>
      <c r="BG532" s="11"/>
      <c r="BH532" s="11"/>
      <c r="BI532" s="11"/>
    </row>
    <row r="533" spans="18:61" x14ac:dyDescent="0.2">
      <c r="R533" s="11"/>
      <c r="S533" s="154"/>
      <c r="T533" s="13"/>
      <c r="U533" s="13"/>
      <c r="V533" s="11"/>
      <c r="W533" s="11"/>
      <c r="X533" s="12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  <c r="BE533" s="11"/>
      <c r="BF533" s="11"/>
      <c r="BG533" s="11"/>
      <c r="BH533" s="11"/>
      <c r="BI533" s="11"/>
    </row>
    <row r="534" spans="18:61" x14ac:dyDescent="0.2">
      <c r="R534" s="11"/>
      <c r="S534" s="154"/>
      <c r="T534" s="13"/>
      <c r="U534" s="13"/>
      <c r="V534" s="11"/>
      <c r="W534" s="11"/>
      <c r="X534" s="12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  <c r="BE534" s="11"/>
      <c r="BF534" s="11"/>
      <c r="BG534" s="11"/>
      <c r="BH534" s="11"/>
      <c r="BI534" s="11"/>
    </row>
    <row r="535" spans="18:61" x14ac:dyDescent="0.2">
      <c r="R535" s="11"/>
      <c r="S535" s="154"/>
      <c r="T535" s="13"/>
      <c r="U535" s="13"/>
      <c r="V535" s="11"/>
      <c r="W535" s="11"/>
      <c r="X535" s="12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  <c r="BE535" s="11"/>
      <c r="BF535" s="11"/>
      <c r="BG535" s="11"/>
      <c r="BH535" s="11"/>
      <c r="BI535" s="11"/>
    </row>
    <row r="536" spans="18:61" x14ac:dyDescent="0.2">
      <c r="R536" s="11"/>
      <c r="S536" s="154"/>
      <c r="T536" s="13"/>
      <c r="U536" s="13"/>
      <c r="V536" s="11"/>
      <c r="W536" s="11"/>
      <c r="X536" s="12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  <c r="BE536" s="11"/>
      <c r="BF536" s="11"/>
      <c r="BG536" s="11"/>
      <c r="BH536" s="11"/>
      <c r="BI536" s="11"/>
    </row>
    <row r="537" spans="18:61" x14ac:dyDescent="0.2">
      <c r="R537" s="11"/>
      <c r="S537" s="154"/>
      <c r="T537" s="13"/>
      <c r="U537" s="13"/>
      <c r="V537" s="11"/>
      <c r="W537" s="11"/>
      <c r="X537" s="12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  <c r="BE537" s="11"/>
      <c r="BF537" s="11"/>
      <c r="BG537" s="11"/>
      <c r="BH537" s="11"/>
      <c r="BI537" s="11"/>
    </row>
    <row r="538" spans="18:61" x14ac:dyDescent="0.2">
      <c r="R538" s="11"/>
      <c r="S538" s="154"/>
      <c r="T538" s="13"/>
      <c r="U538" s="13"/>
      <c r="V538" s="11"/>
      <c r="W538" s="11"/>
      <c r="X538" s="12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  <c r="BE538" s="11"/>
      <c r="BF538" s="11"/>
      <c r="BG538" s="11"/>
      <c r="BH538" s="11"/>
      <c r="BI538" s="11"/>
    </row>
    <row r="539" spans="18:61" x14ac:dyDescent="0.2">
      <c r="R539" s="11"/>
      <c r="S539" s="154"/>
      <c r="T539" s="13"/>
      <c r="U539" s="13"/>
      <c r="V539" s="11"/>
      <c r="W539" s="11"/>
      <c r="X539" s="12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1"/>
      <c r="BD539" s="11"/>
      <c r="BE539" s="11"/>
      <c r="BF539" s="11"/>
      <c r="BG539" s="11"/>
      <c r="BH539" s="11"/>
      <c r="BI539" s="11"/>
    </row>
    <row r="540" spans="18:61" x14ac:dyDescent="0.2">
      <c r="R540" s="11"/>
      <c r="S540" s="154"/>
      <c r="T540" s="13"/>
      <c r="U540" s="13"/>
      <c r="V540" s="11"/>
      <c r="W540" s="11"/>
      <c r="X540" s="12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1"/>
      <c r="BD540" s="11"/>
      <c r="BE540" s="11"/>
      <c r="BF540" s="11"/>
      <c r="BG540" s="11"/>
      <c r="BH540" s="11"/>
      <c r="BI540" s="11"/>
    </row>
    <row r="541" spans="18:61" x14ac:dyDescent="0.2">
      <c r="R541" s="11"/>
      <c r="S541" s="154"/>
      <c r="T541" s="13"/>
      <c r="U541" s="13"/>
      <c r="V541" s="11"/>
      <c r="W541" s="11"/>
      <c r="X541" s="12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1"/>
      <c r="BA541" s="11"/>
      <c r="BB541" s="11"/>
      <c r="BC541" s="11"/>
      <c r="BD541" s="11"/>
      <c r="BE541" s="11"/>
      <c r="BF541" s="11"/>
      <c r="BG541" s="11"/>
      <c r="BH541" s="11"/>
      <c r="BI541" s="11"/>
    </row>
    <row r="542" spans="18:61" x14ac:dyDescent="0.2">
      <c r="R542" s="11"/>
      <c r="S542" s="154"/>
      <c r="T542" s="13"/>
      <c r="U542" s="13"/>
      <c r="V542" s="11"/>
      <c r="W542" s="11"/>
      <c r="X542" s="12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1"/>
      <c r="BA542" s="11"/>
      <c r="BB542" s="11"/>
      <c r="BC542" s="11"/>
      <c r="BD542" s="11"/>
      <c r="BE542" s="11"/>
      <c r="BF542" s="11"/>
      <c r="BG542" s="11"/>
      <c r="BH542" s="11"/>
      <c r="BI542" s="11"/>
    </row>
    <row r="543" spans="18:61" x14ac:dyDescent="0.2">
      <c r="R543" s="11"/>
      <c r="S543" s="154"/>
      <c r="T543" s="13"/>
      <c r="U543" s="13"/>
      <c r="V543" s="11"/>
      <c r="W543" s="11"/>
      <c r="X543" s="12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1"/>
      <c r="BA543" s="11"/>
      <c r="BB543" s="11"/>
      <c r="BC543" s="11"/>
      <c r="BD543" s="11"/>
      <c r="BE543" s="11"/>
      <c r="BF543" s="11"/>
      <c r="BG543" s="11"/>
      <c r="BH543" s="11"/>
      <c r="BI543" s="11"/>
    </row>
    <row r="544" spans="18:61" x14ac:dyDescent="0.2">
      <c r="R544" s="11"/>
      <c r="S544" s="154"/>
      <c r="T544" s="13"/>
      <c r="U544" s="13"/>
      <c r="V544" s="11"/>
      <c r="W544" s="11"/>
      <c r="X544" s="12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1"/>
      <c r="AY544" s="11"/>
      <c r="AZ544" s="11"/>
      <c r="BA544" s="11"/>
      <c r="BB544" s="11"/>
      <c r="BC544" s="11"/>
      <c r="BD544" s="11"/>
      <c r="BE544" s="11"/>
      <c r="BF544" s="11"/>
      <c r="BG544" s="11"/>
      <c r="BH544" s="11"/>
      <c r="BI544" s="11"/>
    </row>
    <row r="545" spans="18:61" x14ac:dyDescent="0.2">
      <c r="R545" s="11"/>
      <c r="S545" s="154"/>
      <c r="T545" s="13"/>
      <c r="U545" s="13"/>
      <c r="V545" s="11"/>
      <c r="W545" s="11"/>
      <c r="X545" s="12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  <c r="AZ545" s="11"/>
      <c r="BA545" s="11"/>
      <c r="BB545" s="11"/>
      <c r="BC545" s="11"/>
      <c r="BD545" s="11"/>
      <c r="BE545" s="11"/>
      <c r="BF545" s="11"/>
      <c r="BG545" s="11"/>
      <c r="BH545" s="11"/>
      <c r="BI545" s="11"/>
    </row>
    <row r="546" spans="18:61" x14ac:dyDescent="0.2">
      <c r="R546" s="11"/>
      <c r="S546" s="154"/>
      <c r="T546" s="13"/>
      <c r="U546" s="13"/>
      <c r="V546" s="11"/>
      <c r="W546" s="11"/>
      <c r="X546" s="12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1"/>
      <c r="BD546" s="11"/>
      <c r="BE546" s="11"/>
      <c r="BF546" s="11"/>
      <c r="BG546" s="11"/>
      <c r="BH546" s="11"/>
      <c r="BI546" s="11"/>
    </row>
    <row r="547" spans="18:61" x14ac:dyDescent="0.2">
      <c r="R547" s="11"/>
      <c r="S547" s="154"/>
      <c r="T547" s="13"/>
      <c r="U547" s="13"/>
      <c r="V547" s="11"/>
      <c r="W547" s="11"/>
      <c r="X547" s="12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  <c r="AZ547" s="11"/>
      <c r="BA547" s="11"/>
      <c r="BB547" s="11"/>
      <c r="BC547" s="11"/>
      <c r="BD547" s="11"/>
      <c r="BE547" s="11"/>
      <c r="BF547" s="11"/>
      <c r="BG547" s="11"/>
      <c r="BH547" s="11"/>
      <c r="BI547" s="11"/>
    </row>
    <row r="548" spans="18:61" x14ac:dyDescent="0.2">
      <c r="R548" s="11"/>
      <c r="S548" s="154"/>
      <c r="T548" s="13"/>
      <c r="U548" s="13"/>
      <c r="V548" s="11"/>
      <c r="W548" s="11"/>
      <c r="X548" s="12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  <c r="AX548" s="11"/>
      <c r="AY548" s="11"/>
      <c r="AZ548" s="11"/>
      <c r="BA548" s="11"/>
      <c r="BB548" s="11"/>
      <c r="BC548" s="11"/>
      <c r="BD548" s="11"/>
      <c r="BE548" s="11"/>
      <c r="BF548" s="11"/>
      <c r="BG548" s="11"/>
      <c r="BH548" s="11"/>
      <c r="BI548" s="11"/>
    </row>
    <row r="549" spans="18:61" x14ac:dyDescent="0.2">
      <c r="R549" s="11"/>
      <c r="S549" s="154"/>
      <c r="T549" s="13"/>
      <c r="U549" s="13"/>
      <c r="V549" s="11"/>
      <c r="W549" s="11"/>
      <c r="X549" s="12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1"/>
      <c r="BA549" s="11"/>
      <c r="BB549" s="11"/>
      <c r="BC549" s="11"/>
      <c r="BD549" s="11"/>
      <c r="BE549" s="11"/>
      <c r="BF549" s="11"/>
      <c r="BG549" s="11"/>
      <c r="BH549" s="11"/>
      <c r="BI549" s="11"/>
    </row>
    <row r="550" spans="18:61" x14ac:dyDescent="0.2">
      <c r="R550" s="11"/>
      <c r="S550" s="154"/>
      <c r="T550" s="13"/>
      <c r="U550" s="13"/>
      <c r="V550" s="11"/>
      <c r="W550" s="11"/>
      <c r="X550" s="12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  <c r="AZ550" s="11"/>
      <c r="BA550" s="11"/>
      <c r="BB550" s="11"/>
      <c r="BC550" s="11"/>
      <c r="BD550" s="11"/>
      <c r="BE550" s="11"/>
      <c r="BF550" s="11"/>
      <c r="BG550" s="11"/>
      <c r="BH550" s="11"/>
      <c r="BI550" s="11"/>
    </row>
    <row r="551" spans="18:61" x14ac:dyDescent="0.2">
      <c r="R551" s="11"/>
      <c r="S551" s="154"/>
      <c r="T551" s="13"/>
      <c r="U551" s="13"/>
      <c r="V551" s="11"/>
      <c r="W551" s="11"/>
      <c r="X551" s="12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11"/>
      <c r="AY551" s="11"/>
      <c r="AZ551" s="11"/>
      <c r="BA551" s="11"/>
      <c r="BB551" s="11"/>
      <c r="BC551" s="11"/>
      <c r="BD551" s="11"/>
      <c r="BE551" s="11"/>
      <c r="BF551" s="11"/>
      <c r="BG551" s="11"/>
      <c r="BH551" s="11"/>
      <c r="BI551" s="11"/>
    </row>
    <row r="552" spans="18:61" x14ac:dyDescent="0.2">
      <c r="R552" s="11"/>
      <c r="S552" s="154"/>
      <c r="T552" s="13"/>
      <c r="U552" s="13"/>
      <c r="V552" s="11"/>
      <c r="W552" s="11"/>
      <c r="X552" s="12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1"/>
      <c r="BA552" s="11"/>
      <c r="BB552" s="11"/>
      <c r="BC552" s="11"/>
      <c r="BD552" s="11"/>
      <c r="BE552" s="11"/>
      <c r="BF552" s="11"/>
      <c r="BG552" s="11"/>
      <c r="BH552" s="11"/>
      <c r="BI552" s="11"/>
    </row>
    <row r="553" spans="18:61" x14ac:dyDescent="0.2">
      <c r="R553" s="11"/>
      <c r="S553" s="154"/>
      <c r="T553" s="13"/>
      <c r="U553" s="13"/>
      <c r="V553" s="11"/>
      <c r="W553" s="11"/>
      <c r="X553" s="12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11"/>
      <c r="AY553" s="11"/>
      <c r="AZ553" s="11"/>
      <c r="BA553" s="11"/>
      <c r="BB553" s="11"/>
      <c r="BC553" s="11"/>
      <c r="BD553" s="11"/>
      <c r="BE553" s="11"/>
      <c r="BF553" s="11"/>
      <c r="BG553" s="11"/>
      <c r="BH553" s="11"/>
      <c r="BI553" s="11"/>
    </row>
    <row r="554" spans="18:61" x14ac:dyDescent="0.2">
      <c r="R554" s="11"/>
      <c r="S554" s="154"/>
      <c r="T554" s="13"/>
      <c r="U554" s="13"/>
      <c r="V554" s="11"/>
      <c r="W554" s="11"/>
      <c r="X554" s="12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11"/>
      <c r="AY554" s="11"/>
      <c r="AZ554" s="11"/>
      <c r="BA554" s="11"/>
      <c r="BB554" s="11"/>
      <c r="BC554" s="11"/>
      <c r="BD554" s="11"/>
      <c r="BE554" s="11"/>
      <c r="BF554" s="11"/>
      <c r="BG554" s="11"/>
      <c r="BH554" s="11"/>
      <c r="BI554" s="11"/>
    </row>
    <row r="555" spans="18:61" x14ac:dyDescent="0.2">
      <c r="R555" s="11"/>
      <c r="S555" s="154"/>
      <c r="T555" s="13"/>
      <c r="U555" s="13"/>
      <c r="V555" s="11"/>
      <c r="W555" s="11"/>
      <c r="X555" s="12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  <c r="AZ555" s="11"/>
      <c r="BA555" s="11"/>
      <c r="BB555" s="11"/>
      <c r="BC555" s="11"/>
      <c r="BD555" s="11"/>
      <c r="BE555" s="11"/>
      <c r="BF555" s="11"/>
      <c r="BG555" s="11"/>
      <c r="BH555" s="11"/>
      <c r="BI555" s="11"/>
    </row>
    <row r="556" spans="18:61" x14ac:dyDescent="0.2">
      <c r="R556" s="11"/>
      <c r="S556" s="154"/>
      <c r="T556" s="13"/>
      <c r="U556" s="13"/>
      <c r="V556" s="11"/>
      <c r="W556" s="11"/>
      <c r="X556" s="12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1"/>
      <c r="BD556" s="11"/>
      <c r="BE556" s="11"/>
      <c r="BF556" s="11"/>
      <c r="BG556" s="11"/>
      <c r="BH556" s="11"/>
      <c r="BI556" s="11"/>
    </row>
    <row r="557" spans="18:61" x14ac:dyDescent="0.2">
      <c r="R557" s="11"/>
      <c r="S557" s="154"/>
      <c r="T557" s="13"/>
      <c r="U557" s="13"/>
      <c r="V557" s="11"/>
      <c r="W557" s="11"/>
      <c r="X557" s="12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  <c r="AZ557" s="11"/>
      <c r="BA557" s="11"/>
      <c r="BB557" s="11"/>
      <c r="BC557" s="11"/>
      <c r="BD557" s="11"/>
      <c r="BE557" s="11"/>
      <c r="BF557" s="11"/>
      <c r="BG557" s="11"/>
      <c r="BH557" s="11"/>
      <c r="BI557" s="11"/>
    </row>
    <row r="558" spans="18:61" x14ac:dyDescent="0.2">
      <c r="R558" s="11"/>
      <c r="S558" s="154"/>
      <c r="T558" s="13"/>
      <c r="U558" s="13"/>
      <c r="V558" s="11"/>
      <c r="W558" s="11"/>
      <c r="X558" s="12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  <c r="AZ558" s="11"/>
      <c r="BA558" s="11"/>
      <c r="BB558" s="11"/>
      <c r="BC558" s="11"/>
      <c r="BD558" s="11"/>
      <c r="BE558" s="11"/>
      <c r="BF558" s="11"/>
      <c r="BG558" s="11"/>
      <c r="BH558" s="11"/>
      <c r="BI558" s="11"/>
    </row>
    <row r="559" spans="18:61" x14ac:dyDescent="0.2">
      <c r="R559" s="11"/>
      <c r="S559" s="154"/>
      <c r="T559" s="13"/>
      <c r="U559" s="13"/>
      <c r="V559" s="11"/>
      <c r="W559" s="11"/>
      <c r="X559" s="12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1"/>
      <c r="BD559" s="11"/>
      <c r="BE559" s="11"/>
      <c r="BF559" s="11"/>
      <c r="BG559" s="11"/>
      <c r="BH559" s="11"/>
      <c r="BI559" s="11"/>
    </row>
    <row r="560" spans="18:61" x14ac:dyDescent="0.2">
      <c r="R560" s="11"/>
      <c r="S560" s="154"/>
      <c r="T560" s="13"/>
      <c r="U560" s="13"/>
      <c r="V560" s="11"/>
      <c r="W560" s="11"/>
      <c r="X560" s="12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1"/>
      <c r="BD560" s="11"/>
      <c r="BE560" s="11"/>
      <c r="BF560" s="11"/>
      <c r="BG560" s="11"/>
      <c r="BH560" s="11"/>
      <c r="BI560" s="11"/>
    </row>
    <row r="561" spans="18:61" x14ac:dyDescent="0.2">
      <c r="R561" s="11"/>
      <c r="S561" s="154"/>
      <c r="T561" s="13"/>
      <c r="U561" s="13"/>
      <c r="V561" s="11"/>
      <c r="W561" s="11"/>
      <c r="X561" s="12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1"/>
      <c r="BA561" s="11"/>
      <c r="BB561" s="11"/>
      <c r="BC561" s="11"/>
      <c r="BD561" s="11"/>
      <c r="BE561" s="11"/>
      <c r="BF561" s="11"/>
      <c r="BG561" s="11"/>
      <c r="BH561" s="11"/>
      <c r="BI561" s="11"/>
    </row>
    <row r="562" spans="18:61" x14ac:dyDescent="0.2">
      <c r="R562" s="11"/>
      <c r="S562" s="154"/>
      <c r="T562" s="13"/>
      <c r="U562" s="13"/>
      <c r="V562" s="11"/>
      <c r="W562" s="11"/>
      <c r="X562" s="12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1"/>
      <c r="BD562" s="11"/>
      <c r="BE562" s="11"/>
      <c r="BF562" s="11"/>
      <c r="BG562" s="11"/>
      <c r="BH562" s="11"/>
      <c r="BI562" s="11"/>
    </row>
    <row r="563" spans="18:61" x14ac:dyDescent="0.2">
      <c r="R563" s="11"/>
      <c r="S563" s="154"/>
      <c r="T563" s="13"/>
      <c r="U563" s="13"/>
      <c r="V563" s="11"/>
      <c r="W563" s="11"/>
      <c r="X563" s="12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1"/>
      <c r="BA563" s="11"/>
      <c r="BB563" s="11"/>
      <c r="BC563" s="11"/>
      <c r="BD563" s="11"/>
      <c r="BE563" s="11"/>
      <c r="BF563" s="11"/>
      <c r="BG563" s="11"/>
      <c r="BH563" s="11"/>
      <c r="BI563" s="11"/>
    </row>
    <row r="564" spans="18:61" x14ac:dyDescent="0.2">
      <c r="R564" s="11"/>
      <c r="S564" s="154"/>
      <c r="T564" s="13"/>
      <c r="U564" s="13"/>
      <c r="V564" s="11"/>
      <c r="W564" s="11"/>
      <c r="X564" s="12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1"/>
      <c r="BD564" s="11"/>
      <c r="BE564" s="11"/>
      <c r="BF564" s="11"/>
      <c r="BG564" s="11"/>
      <c r="BH564" s="11"/>
      <c r="BI564" s="11"/>
    </row>
    <row r="565" spans="18:61" x14ac:dyDescent="0.2">
      <c r="R565" s="11"/>
      <c r="S565" s="154"/>
      <c r="T565" s="13"/>
      <c r="U565" s="13"/>
      <c r="V565" s="11"/>
      <c r="W565" s="11"/>
      <c r="X565" s="12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  <c r="AZ565" s="11"/>
      <c r="BA565" s="11"/>
      <c r="BB565" s="11"/>
      <c r="BC565" s="11"/>
      <c r="BD565" s="11"/>
      <c r="BE565" s="11"/>
      <c r="BF565" s="11"/>
      <c r="BG565" s="11"/>
      <c r="BH565" s="11"/>
      <c r="BI565" s="11"/>
    </row>
    <row r="566" spans="18:61" x14ac:dyDescent="0.2">
      <c r="R566" s="11"/>
      <c r="S566" s="154"/>
      <c r="T566" s="13"/>
      <c r="U566" s="13"/>
      <c r="V566" s="11"/>
      <c r="W566" s="11"/>
      <c r="X566" s="12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1"/>
      <c r="AY566" s="11"/>
      <c r="AZ566" s="11"/>
      <c r="BA566" s="11"/>
      <c r="BB566" s="11"/>
      <c r="BC566" s="11"/>
      <c r="BD566" s="11"/>
      <c r="BE566" s="11"/>
      <c r="BF566" s="11"/>
      <c r="BG566" s="11"/>
      <c r="BH566" s="11"/>
      <c r="BI566" s="11"/>
    </row>
    <row r="567" spans="18:61" x14ac:dyDescent="0.2">
      <c r="R567" s="11"/>
      <c r="S567" s="154"/>
      <c r="T567" s="13"/>
      <c r="U567" s="13"/>
      <c r="V567" s="11"/>
      <c r="W567" s="11"/>
      <c r="X567" s="12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1"/>
      <c r="BA567" s="11"/>
      <c r="BB567" s="11"/>
      <c r="BC567" s="11"/>
      <c r="BD567" s="11"/>
      <c r="BE567" s="11"/>
      <c r="BF567" s="11"/>
      <c r="BG567" s="11"/>
      <c r="BH567" s="11"/>
      <c r="BI567" s="11"/>
    </row>
    <row r="568" spans="18:61" x14ac:dyDescent="0.2">
      <c r="R568" s="11"/>
      <c r="S568" s="154"/>
      <c r="T568" s="13"/>
      <c r="U568" s="13"/>
      <c r="V568" s="11"/>
      <c r="W568" s="11"/>
      <c r="X568" s="12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  <c r="BE568" s="11"/>
      <c r="BF568" s="11"/>
      <c r="BG568" s="11"/>
      <c r="BH568" s="11"/>
      <c r="BI568" s="11"/>
    </row>
    <row r="569" spans="18:61" x14ac:dyDescent="0.2">
      <c r="R569" s="11"/>
      <c r="S569" s="154"/>
      <c r="T569" s="13"/>
      <c r="U569" s="13"/>
      <c r="V569" s="11"/>
      <c r="W569" s="11"/>
      <c r="X569" s="12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  <c r="BE569" s="11"/>
      <c r="BF569" s="11"/>
      <c r="BG569" s="11"/>
      <c r="BH569" s="11"/>
      <c r="BI569" s="11"/>
    </row>
    <row r="570" spans="18:61" x14ac:dyDescent="0.2">
      <c r="R570" s="11"/>
      <c r="S570" s="154"/>
      <c r="T570" s="13"/>
      <c r="U570" s="13"/>
      <c r="V570" s="11"/>
      <c r="W570" s="11"/>
      <c r="X570" s="12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1"/>
      <c r="BA570" s="11"/>
      <c r="BB570" s="11"/>
      <c r="BC570" s="11"/>
      <c r="BD570" s="11"/>
      <c r="BE570" s="11"/>
      <c r="BF570" s="11"/>
      <c r="BG570" s="11"/>
      <c r="BH570" s="11"/>
      <c r="BI570" s="11"/>
    </row>
    <row r="571" spans="18:61" x14ac:dyDescent="0.2">
      <c r="R571" s="11"/>
      <c r="S571" s="154"/>
      <c r="T571" s="13"/>
      <c r="U571" s="13"/>
      <c r="V571" s="11"/>
      <c r="W571" s="11"/>
      <c r="X571" s="12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  <c r="AZ571" s="11"/>
      <c r="BA571" s="11"/>
      <c r="BB571" s="11"/>
      <c r="BC571" s="11"/>
      <c r="BD571" s="11"/>
      <c r="BE571" s="11"/>
      <c r="BF571" s="11"/>
      <c r="BG571" s="11"/>
      <c r="BH571" s="11"/>
      <c r="BI571" s="11"/>
    </row>
    <row r="572" spans="18:61" x14ac:dyDescent="0.2">
      <c r="R572" s="11"/>
      <c r="S572" s="154"/>
      <c r="T572" s="13"/>
      <c r="U572" s="13"/>
      <c r="V572" s="11"/>
      <c r="W572" s="11"/>
      <c r="X572" s="12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1"/>
      <c r="BA572" s="11"/>
      <c r="BB572" s="11"/>
      <c r="BC572" s="11"/>
      <c r="BD572" s="11"/>
      <c r="BE572" s="11"/>
      <c r="BF572" s="11"/>
      <c r="BG572" s="11"/>
      <c r="BH572" s="11"/>
      <c r="BI572" s="11"/>
    </row>
    <row r="573" spans="18:61" x14ac:dyDescent="0.2">
      <c r="R573" s="11"/>
      <c r="S573" s="154"/>
      <c r="T573" s="13"/>
      <c r="U573" s="13"/>
      <c r="V573" s="11"/>
      <c r="W573" s="11"/>
      <c r="X573" s="12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1"/>
      <c r="AY573" s="11"/>
      <c r="AZ573" s="11"/>
      <c r="BA573" s="11"/>
      <c r="BB573" s="11"/>
      <c r="BC573" s="11"/>
      <c r="BD573" s="11"/>
      <c r="BE573" s="11"/>
      <c r="BF573" s="11"/>
      <c r="BG573" s="11"/>
      <c r="BH573" s="11"/>
      <c r="BI573" s="11"/>
    </row>
    <row r="574" spans="18:61" x14ac:dyDescent="0.2">
      <c r="R574" s="11"/>
      <c r="S574" s="154"/>
      <c r="T574" s="13"/>
      <c r="U574" s="13"/>
      <c r="V574" s="11"/>
      <c r="W574" s="11"/>
      <c r="X574" s="12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1"/>
      <c r="BA574" s="11"/>
      <c r="BB574" s="11"/>
      <c r="BC574" s="11"/>
      <c r="BD574" s="11"/>
      <c r="BE574" s="11"/>
      <c r="BF574" s="11"/>
      <c r="BG574" s="11"/>
      <c r="BH574" s="11"/>
      <c r="BI574" s="11"/>
    </row>
    <row r="575" spans="18:61" x14ac:dyDescent="0.2">
      <c r="R575" s="11"/>
      <c r="S575" s="154"/>
      <c r="T575" s="13"/>
      <c r="U575" s="13"/>
      <c r="V575" s="11"/>
      <c r="W575" s="11"/>
      <c r="X575" s="12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11"/>
      <c r="AY575" s="11"/>
      <c r="AZ575" s="11"/>
      <c r="BA575" s="11"/>
      <c r="BB575" s="11"/>
      <c r="BC575" s="11"/>
      <c r="BD575" s="11"/>
      <c r="BE575" s="11"/>
      <c r="BF575" s="11"/>
      <c r="BG575" s="11"/>
      <c r="BH575" s="11"/>
      <c r="BI575" s="11"/>
    </row>
    <row r="576" spans="18:61" x14ac:dyDescent="0.2">
      <c r="R576" s="11"/>
      <c r="S576" s="154"/>
      <c r="T576" s="13"/>
      <c r="U576" s="13"/>
      <c r="V576" s="11"/>
      <c r="W576" s="11"/>
      <c r="X576" s="12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11"/>
      <c r="AY576" s="11"/>
      <c r="AZ576" s="11"/>
      <c r="BA576" s="11"/>
      <c r="BB576" s="11"/>
      <c r="BC576" s="11"/>
      <c r="BD576" s="11"/>
      <c r="BE576" s="11"/>
      <c r="BF576" s="11"/>
      <c r="BG576" s="11"/>
      <c r="BH576" s="11"/>
      <c r="BI576" s="11"/>
    </row>
    <row r="577" spans="18:61" x14ac:dyDescent="0.2">
      <c r="R577" s="11"/>
      <c r="S577" s="154"/>
      <c r="T577" s="13"/>
      <c r="U577" s="13"/>
      <c r="V577" s="11"/>
      <c r="W577" s="11"/>
      <c r="X577" s="12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11"/>
      <c r="AY577" s="11"/>
      <c r="AZ577" s="11"/>
      <c r="BA577" s="11"/>
      <c r="BB577" s="11"/>
      <c r="BC577" s="11"/>
      <c r="BD577" s="11"/>
      <c r="BE577" s="11"/>
      <c r="BF577" s="11"/>
      <c r="BG577" s="11"/>
      <c r="BH577" s="11"/>
      <c r="BI577" s="11"/>
    </row>
    <row r="578" spans="18:61" x14ac:dyDescent="0.2">
      <c r="R578" s="11"/>
      <c r="S578" s="154"/>
      <c r="T578" s="13"/>
      <c r="U578" s="13"/>
      <c r="V578" s="11"/>
      <c r="W578" s="11"/>
      <c r="X578" s="12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  <c r="AZ578" s="11"/>
      <c r="BA578" s="11"/>
      <c r="BB578" s="11"/>
      <c r="BC578" s="11"/>
      <c r="BD578" s="11"/>
      <c r="BE578" s="11"/>
      <c r="BF578" s="11"/>
      <c r="BG578" s="11"/>
      <c r="BH578" s="11"/>
      <c r="BI578" s="11"/>
    </row>
    <row r="579" spans="18:61" x14ac:dyDescent="0.2">
      <c r="R579" s="11"/>
      <c r="S579" s="154"/>
      <c r="T579" s="13"/>
      <c r="U579" s="13"/>
      <c r="V579" s="11"/>
      <c r="W579" s="11"/>
      <c r="X579" s="12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  <c r="AZ579" s="11"/>
      <c r="BA579" s="11"/>
      <c r="BB579" s="11"/>
      <c r="BC579" s="11"/>
      <c r="BD579" s="11"/>
      <c r="BE579" s="11"/>
      <c r="BF579" s="11"/>
      <c r="BG579" s="11"/>
      <c r="BH579" s="11"/>
      <c r="BI579" s="11"/>
    </row>
    <row r="580" spans="18:61" x14ac:dyDescent="0.2">
      <c r="R580" s="11"/>
      <c r="S580" s="154"/>
      <c r="T580" s="13"/>
      <c r="U580" s="13"/>
      <c r="V580" s="11"/>
      <c r="W580" s="11"/>
      <c r="X580" s="12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1"/>
      <c r="AY580" s="11"/>
      <c r="AZ580" s="11"/>
      <c r="BA580" s="11"/>
      <c r="BB580" s="11"/>
      <c r="BC580" s="11"/>
      <c r="BD580" s="11"/>
      <c r="BE580" s="11"/>
      <c r="BF580" s="11"/>
      <c r="BG580" s="11"/>
      <c r="BH580" s="11"/>
      <c r="BI580" s="11"/>
    </row>
    <row r="581" spans="18:61" x14ac:dyDescent="0.2">
      <c r="R581" s="11"/>
      <c r="S581" s="154"/>
      <c r="T581" s="13"/>
      <c r="U581" s="13"/>
      <c r="V581" s="11"/>
      <c r="W581" s="11"/>
      <c r="X581" s="12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  <c r="AZ581" s="11"/>
      <c r="BA581" s="11"/>
      <c r="BB581" s="11"/>
      <c r="BC581" s="11"/>
      <c r="BD581" s="11"/>
      <c r="BE581" s="11"/>
      <c r="BF581" s="11"/>
      <c r="BG581" s="11"/>
      <c r="BH581" s="11"/>
      <c r="BI581" s="11"/>
    </row>
    <row r="582" spans="18:61" x14ac:dyDescent="0.2">
      <c r="R582" s="11"/>
      <c r="S582" s="154"/>
      <c r="T582" s="13"/>
      <c r="U582" s="13"/>
      <c r="V582" s="11"/>
      <c r="W582" s="11"/>
      <c r="X582" s="12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1"/>
      <c r="AY582" s="11"/>
      <c r="AZ582" s="11"/>
      <c r="BA582" s="11"/>
      <c r="BB582" s="11"/>
      <c r="BC582" s="11"/>
      <c r="BD582" s="11"/>
      <c r="BE582" s="11"/>
      <c r="BF582" s="11"/>
      <c r="BG582" s="11"/>
      <c r="BH582" s="11"/>
      <c r="BI582" s="11"/>
    </row>
    <row r="583" spans="18:61" x14ac:dyDescent="0.2">
      <c r="R583" s="11"/>
      <c r="S583" s="154"/>
      <c r="T583" s="13"/>
      <c r="U583" s="13"/>
      <c r="V583" s="11"/>
      <c r="W583" s="11"/>
      <c r="X583" s="12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11"/>
      <c r="AY583" s="11"/>
      <c r="AZ583" s="11"/>
      <c r="BA583" s="11"/>
      <c r="BB583" s="11"/>
      <c r="BC583" s="11"/>
      <c r="BD583" s="11"/>
      <c r="BE583" s="11"/>
      <c r="BF583" s="11"/>
      <c r="BG583" s="11"/>
      <c r="BH583" s="11"/>
      <c r="BI583" s="11"/>
    </row>
    <row r="584" spans="18:61" x14ac:dyDescent="0.2">
      <c r="R584" s="11"/>
      <c r="S584" s="154"/>
      <c r="T584" s="13"/>
      <c r="U584" s="13"/>
      <c r="V584" s="11"/>
      <c r="W584" s="11"/>
      <c r="X584" s="12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1"/>
      <c r="AY584" s="11"/>
      <c r="AZ584" s="11"/>
      <c r="BA584" s="11"/>
      <c r="BB584" s="11"/>
      <c r="BC584" s="11"/>
      <c r="BD584" s="11"/>
      <c r="BE584" s="11"/>
      <c r="BF584" s="11"/>
      <c r="BG584" s="11"/>
      <c r="BH584" s="11"/>
      <c r="BI584" s="11"/>
    </row>
    <row r="585" spans="18:61" x14ac:dyDescent="0.2">
      <c r="R585" s="11"/>
      <c r="S585" s="154"/>
      <c r="T585" s="13"/>
      <c r="U585" s="13"/>
      <c r="V585" s="11"/>
      <c r="W585" s="11"/>
      <c r="X585" s="12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1"/>
      <c r="AY585" s="11"/>
      <c r="AZ585" s="11"/>
      <c r="BA585" s="11"/>
      <c r="BB585" s="11"/>
      <c r="BC585" s="11"/>
      <c r="BD585" s="11"/>
      <c r="BE585" s="11"/>
      <c r="BF585" s="11"/>
      <c r="BG585" s="11"/>
      <c r="BH585" s="11"/>
      <c r="BI585" s="11"/>
    </row>
    <row r="586" spans="18:61" x14ac:dyDescent="0.2">
      <c r="R586" s="11"/>
      <c r="S586" s="154"/>
      <c r="T586" s="13"/>
      <c r="U586" s="13"/>
      <c r="V586" s="11"/>
      <c r="W586" s="11"/>
      <c r="X586" s="12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11"/>
      <c r="AY586" s="11"/>
      <c r="AZ586" s="11"/>
      <c r="BA586" s="11"/>
      <c r="BB586" s="11"/>
      <c r="BC586" s="11"/>
      <c r="BD586" s="11"/>
      <c r="BE586" s="11"/>
      <c r="BF586" s="11"/>
      <c r="BG586" s="11"/>
      <c r="BH586" s="11"/>
      <c r="BI586" s="11"/>
    </row>
    <row r="587" spans="18:61" x14ac:dyDescent="0.2">
      <c r="R587" s="11"/>
      <c r="S587" s="154"/>
      <c r="T587" s="13"/>
      <c r="U587" s="13"/>
      <c r="V587" s="11"/>
      <c r="W587" s="11"/>
      <c r="X587" s="12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11"/>
      <c r="AY587" s="11"/>
      <c r="AZ587" s="11"/>
      <c r="BA587" s="11"/>
      <c r="BB587" s="11"/>
      <c r="BC587" s="11"/>
      <c r="BD587" s="11"/>
      <c r="BE587" s="11"/>
      <c r="BF587" s="11"/>
      <c r="BG587" s="11"/>
      <c r="BH587" s="11"/>
      <c r="BI587" s="11"/>
    </row>
    <row r="588" spans="18:61" x14ac:dyDescent="0.2">
      <c r="R588" s="11"/>
      <c r="S588" s="154"/>
      <c r="T588" s="13"/>
      <c r="U588" s="13"/>
      <c r="V588" s="11"/>
      <c r="W588" s="11"/>
      <c r="X588" s="12"/>
      <c r="AN588" s="11"/>
      <c r="AO588" s="11"/>
      <c r="AP588" s="11"/>
      <c r="AQ588" s="11"/>
      <c r="AR588" s="11"/>
      <c r="AS588" s="11"/>
      <c r="AT588" s="11"/>
      <c r="AU588" s="11"/>
      <c r="AV588" s="11"/>
      <c r="AW588" s="11"/>
      <c r="AX588" s="11"/>
      <c r="AY588" s="11"/>
      <c r="AZ588" s="11"/>
      <c r="BA588" s="11"/>
      <c r="BB588" s="11"/>
      <c r="BC588" s="11"/>
      <c r="BD588" s="11"/>
      <c r="BE588" s="11"/>
      <c r="BF588" s="11"/>
      <c r="BG588" s="11"/>
      <c r="BH588" s="11"/>
      <c r="BI588" s="11"/>
    </row>
    <row r="589" spans="18:61" x14ac:dyDescent="0.2">
      <c r="R589" s="11"/>
      <c r="S589" s="154"/>
      <c r="T589" s="13"/>
      <c r="U589" s="13"/>
      <c r="V589" s="11"/>
      <c r="W589" s="11"/>
      <c r="X589" s="12"/>
      <c r="AN589" s="11"/>
      <c r="AO589" s="11"/>
      <c r="AP589" s="11"/>
      <c r="AQ589" s="11"/>
      <c r="AR589" s="11"/>
      <c r="AS589" s="11"/>
      <c r="AT589" s="11"/>
      <c r="AU589" s="11"/>
      <c r="AV589" s="11"/>
      <c r="AW589" s="11"/>
      <c r="AX589" s="11"/>
      <c r="AY589" s="11"/>
      <c r="AZ589" s="11"/>
      <c r="BA589" s="11"/>
      <c r="BB589" s="11"/>
      <c r="BC589" s="11"/>
      <c r="BD589" s="11"/>
      <c r="BE589" s="11"/>
      <c r="BF589" s="11"/>
      <c r="BG589" s="11"/>
      <c r="BH589" s="11"/>
      <c r="BI589" s="11"/>
    </row>
    <row r="590" spans="18:61" x14ac:dyDescent="0.2">
      <c r="R590" s="11"/>
      <c r="S590" s="154"/>
      <c r="T590" s="13"/>
      <c r="U590" s="13"/>
      <c r="V590" s="11"/>
      <c r="W590" s="11"/>
      <c r="X590" s="12"/>
      <c r="AN590" s="11"/>
      <c r="AO590" s="11"/>
      <c r="AP590" s="11"/>
      <c r="AQ590" s="11"/>
      <c r="AR590" s="11"/>
      <c r="AS590" s="11"/>
      <c r="AT590" s="11"/>
      <c r="AU590" s="11"/>
      <c r="AV590" s="11"/>
      <c r="AW590" s="11"/>
      <c r="AX590" s="11"/>
      <c r="AY590" s="11"/>
      <c r="AZ590" s="11"/>
      <c r="BA590" s="11"/>
      <c r="BB590" s="11"/>
      <c r="BC590" s="11"/>
      <c r="BD590" s="11"/>
      <c r="BE590" s="11"/>
      <c r="BF590" s="11"/>
      <c r="BG590" s="11"/>
      <c r="BH590" s="11"/>
      <c r="BI590" s="11"/>
    </row>
    <row r="591" spans="18:61" x14ac:dyDescent="0.2">
      <c r="R591" s="11"/>
      <c r="S591" s="154"/>
      <c r="T591" s="13"/>
      <c r="U591" s="13"/>
      <c r="V591" s="11"/>
      <c r="W591" s="11"/>
      <c r="X591" s="12"/>
      <c r="AN591" s="11"/>
      <c r="AO591" s="11"/>
      <c r="AP591" s="11"/>
      <c r="AQ591" s="11"/>
      <c r="AR591" s="11"/>
      <c r="AS591" s="11"/>
      <c r="AT591" s="11"/>
      <c r="AU591" s="11"/>
      <c r="AV591" s="11"/>
      <c r="AW591" s="11"/>
      <c r="AX591" s="11"/>
      <c r="AY591" s="11"/>
      <c r="AZ591" s="11"/>
      <c r="BA591" s="11"/>
      <c r="BB591" s="11"/>
      <c r="BC591" s="11"/>
      <c r="BD591" s="11"/>
      <c r="BE591" s="11"/>
      <c r="BF591" s="11"/>
      <c r="BG591" s="11"/>
      <c r="BH591" s="11"/>
      <c r="BI591" s="11"/>
    </row>
    <row r="592" spans="18:61" x14ac:dyDescent="0.2">
      <c r="R592" s="11"/>
      <c r="S592" s="154"/>
      <c r="T592" s="13"/>
      <c r="U592" s="13"/>
      <c r="V592" s="11"/>
      <c r="W592" s="11"/>
      <c r="X592" s="12"/>
      <c r="AN592" s="11"/>
      <c r="AO592" s="11"/>
      <c r="AP592" s="11"/>
      <c r="AQ592" s="11"/>
      <c r="AR592" s="11"/>
      <c r="AS592" s="11"/>
      <c r="AT592" s="11"/>
      <c r="AU592" s="11"/>
      <c r="AV592" s="11"/>
      <c r="AW592" s="11"/>
      <c r="AX592" s="11"/>
      <c r="AY592" s="11"/>
      <c r="AZ592" s="11"/>
      <c r="BA592" s="11"/>
      <c r="BB592" s="11"/>
      <c r="BC592" s="11"/>
      <c r="BD592" s="11"/>
      <c r="BE592" s="11"/>
      <c r="BF592" s="11"/>
      <c r="BG592" s="11"/>
      <c r="BH592" s="11"/>
      <c r="BI592" s="11"/>
    </row>
    <row r="593" spans="18:61" x14ac:dyDescent="0.2">
      <c r="R593" s="11"/>
      <c r="S593" s="154"/>
      <c r="T593" s="13"/>
      <c r="U593" s="13"/>
      <c r="V593" s="11"/>
      <c r="W593" s="11"/>
      <c r="X593" s="12"/>
      <c r="AN593" s="11"/>
      <c r="AO593" s="11"/>
      <c r="AP593" s="11"/>
      <c r="AQ593" s="11"/>
      <c r="AR593" s="11"/>
      <c r="AS593" s="11"/>
      <c r="AT593" s="11"/>
      <c r="AU593" s="11"/>
      <c r="AV593" s="11"/>
      <c r="AW593" s="11"/>
      <c r="AX593" s="11"/>
      <c r="AY593" s="11"/>
      <c r="AZ593" s="11"/>
      <c r="BA593" s="11"/>
      <c r="BB593" s="11"/>
      <c r="BC593" s="11"/>
      <c r="BD593" s="11"/>
      <c r="BE593" s="11"/>
      <c r="BF593" s="11"/>
      <c r="BG593" s="11"/>
      <c r="BH593" s="11"/>
      <c r="BI593" s="11"/>
    </row>
    <row r="594" spans="18:61" x14ac:dyDescent="0.2">
      <c r="R594" s="11"/>
      <c r="S594" s="154"/>
      <c r="T594" s="13"/>
      <c r="U594" s="13"/>
      <c r="V594" s="11"/>
      <c r="W594" s="11"/>
      <c r="X594" s="12"/>
      <c r="AN594" s="11"/>
      <c r="AO594" s="11"/>
      <c r="AP594" s="11"/>
      <c r="AQ594" s="11"/>
      <c r="AR594" s="11"/>
      <c r="AS594" s="11"/>
      <c r="AT594" s="11"/>
      <c r="AU594" s="11"/>
      <c r="AV594" s="11"/>
      <c r="AW594" s="11"/>
      <c r="AX594" s="11"/>
      <c r="AY594" s="11"/>
      <c r="AZ594" s="11"/>
      <c r="BA594" s="11"/>
      <c r="BB594" s="11"/>
      <c r="BC594" s="11"/>
      <c r="BD594" s="11"/>
      <c r="BE594" s="11"/>
      <c r="BF594" s="11"/>
      <c r="BG594" s="11"/>
      <c r="BH594" s="11"/>
      <c r="BI594" s="11"/>
    </row>
    <row r="595" spans="18:61" x14ac:dyDescent="0.2">
      <c r="R595" s="11"/>
      <c r="S595" s="154"/>
      <c r="T595" s="13"/>
      <c r="U595" s="13"/>
      <c r="V595" s="11"/>
      <c r="W595" s="11"/>
      <c r="X595" s="12"/>
      <c r="AN595" s="11"/>
      <c r="AO595" s="11"/>
      <c r="AP595" s="11"/>
      <c r="AQ595" s="11"/>
      <c r="AR595" s="11"/>
      <c r="AS595" s="11"/>
      <c r="AT595" s="11"/>
      <c r="AU595" s="11"/>
      <c r="AV595" s="11"/>
      <c r="AW595" s="11"/>
      <c r="AX595" s="11"/>
      <c r="AY595" s="11"/>
      <c r="AZ595" s="11"/>
      <c r="BA595" s="11"/>
      <c r="BB595" s="11"/>
      <c r="BC595" s="11"/>
      <c r="BD595" s="11"/>
      <c r="BE595" s="11"/>
      <c r="BF595" s="11"/>
      <c r="BG595" s="11"/>
      <c r="BH595" s="11"/>
      <c r="BI595" s="11"/>
    </row>
    <row r="596" spans="18:61" x14ac:dyDescent="0.2">
      <c r="R596" s="11"/>
      <c r="S596" s="154"/>
      <c r="T596" s="13"/>
      <c r="U596" s="13"/>
      <c r="V596" s="11"/>
      <c r="W596" s="11"/>
      <c r="X596" s="12"/>
      <c r="AN596" s="11"/>
      <c r="AO596" s="11"/>
      <c r="AP596" s="11"/>
      <c r="AQ596" s="11"/>
      <c r="AR596" s="11"/>
      <c r="AS596" s="11"/>
      <c r="AT596" s="11"/>
      <c r="AU596" s="11"/>
      <c r="AV596" s="11"/>
      <c r="AW596" s="11"/>
      <c r="AX596" s="11"/>
      <c r="AY596" s="11"/>
      <c r="AZ596" s="11"/>
      <c r="BA596" s="11"/>
      <c r="BB596" s="11"/>
      <c r="BC596" s="11"/>
      <c r="BD596" s="11"/>
      <c r="BE596" s="11"/>
      <c r="BF596" s="11"/>
      <c r="BG596" s="11"/>
      <c r="BH596" s="11"/>
      <c r="BI596" s="11"/>
    </row>
    <row r="597" spans="18:61" x14ac:dyDescent="0.2">
      <c r="R597" s="11"/>
      <c r="S597" s="154"/>
      <c r="T597" s="13"/>
      <c r="U597" s="13"/>
      <c r="V597" s="11"/>
      <c r="W597" s="11"/>
      <c r="X597" s="12"/>
      <c r="AN597" s="11"/>
      <c r="AO597" s="11"/>
      <c r="AP597" s="11"/>
      <c r="AQ597" s="11"/>
      <c r="AR597" s="11"/>
      <c r="AS597" s="11"/>
      <c r="AT597" s="11"/>
      <c r="AU597" s="11"/>
      <c r="AV597" s="11"/>
      <c r="AW597" s="11"/>
      <c r="AX597" s="11"/>
      <c r="AY597" s="11"/>
      <c r="AZ597" s="11"/>
      <c r="BA597" s="11"/>
      <c r="BB597" s="11"/>
      <c r="BC597" s="11"/>
      <c r="BD597" s="11"/>
      <c r="BE597" s="11"/>
      <c r="BF597" s="11"/>
      <c r="BG597" s="11"/>
      <c r="BH597" s="11"/>
      <c r="BI597" s="11"/>
    </row>
    <row r="598" spans="18:61" x14ac:dyDescent="0.2">
      <c r="R598" s="11"/>
      <c r="S598" s="154"/>
      <c r="T598" s="13"/>
      <c r="U598" s="13"/>
      <c r="V598" s="11"/>
      <c r="W598" s="11"/>
      <c r="X598" s="12"/>
      <c r="AN598" s="11"/>
      <c r="AO598" s="11"/>
      <c r="AP598" s="11"/>
      <c r="AQ598" s="11"/>
      <c r="AR598" s="11"/>
      <c r="AS598" s="11"/>
      <c r="AT598" s="11"/>
      <c r="AU598" s="11"/>
      <c r="AV598" s="11"/>
      <c r="AW598" s="11"/>
      <c r="AX598" s="11"/>
      <c r="AY598" s="11"/>
      <c r="AZ598" s="11"/>
      <c r="BA598" s="11"/>
      <c r="BB598" s="11"/>
      <c r="BC598" s="11"/>
      <c r="BD598" s="11"/>
      <c r="BE598" s="11"/>
      <c r="BF598" s="11"/>
      <c r="BG598" s="11"/>
      <c r="BH598" s="11"/>
      <c r="BI598" s="11"/>
    </row>
    <row r="599" spans="18:61" x14ac:dyDescent="0.2">
      <c r="R599" s="11"/>
      <c r="S599" s="154"/>
      <c r="T599" s="13"/>
      <c r="U599" s="13"/>
      <c r="V599" s="11"/>
      <c r="W599" s="11"/>
      <c r="X599" s="12"/>
      <c r="AN599" s="11"/>
      <c r="AO599" s="11"/>
      <c r="AP599" s="11"/>
      <c r="AQ599" s="11"/>
      <c r="AR599" s="11"/>
      <c r="AS599" s="11"/>
      <c r="AT599" s="11"/>
      <c r="AU599" s="11"/>
      <c r="AV599" s="11"/>
      <c r="AW599" s="11"/>
      <c r="AX599" s="11"/>
      <c r="AY599" s="11"/>
      <c r="AZ599" s="11"/>
      <c r="BA599" s="11"/>
      <c r="BB599" s="11"/>
      <c r="BC599" s="11"/>
      <c r="BD599" s="11"/>
      <c r="BE599" s="11"/>
      <c r="BF599" s="11"/>
      <c r="BG599" s="11"/>
      <c r="BH599" s="11"/>
      <c r="BI599" s="11"/>
    </row>
    <row r="600" spans="18:61" x14ac:dyDescent="0.2">
      <c r="R600" s="11"/>
      <c r="S600" s="154"/>
      <c r="T600" s="13"/>
      <c r="U600" s="13"/>
      <c r="V600" s="11"/>
      <c r="W600" s="11"/>
      <c r="X600" s="12"/>
      <c r="AN600" s="11"/>
      <c r="AO600" s="11"/>
      <c r="AP600" s="11"/>
      <c r="AQ600" s="11"/>
      <c r="AR600" s="11"/>
      <c r="AS600" s="11"/>
      <c r="AT600" s="11"/>
      <c r="AU600" s="11"/>
      <c r="AV600" s="11"/>
      <c r="AW600" s="11"/>
      <c r="AX600" s="11"/>
      <c r="AY600" s="11"/>
      <c r="AZ600" s="11"/>
      <c r="BA600" s="11"/>
      <c r="BB600" s="11"/>
      <c r="BC600" s="11"/>
      <c r="BD600" s="11"/>
      <c r="BE600" s="11"/>
      <c r="BF600" s="11"/>
      <c r="BG600" s="11"/>
      <c r="BH600" s="11"/>
      <c r="BI600" s="11"/>
    </row>
    <row r="601" spans="18:61" x14ac:dyDescent="0.2">
      <c r="R601" s="11"/>
      <c r="S601" s="154"/>
      <c r="T601" s="13"/>
      <c r="U601" s="13"/>
      <c r="V601" s="11"/>
      <c r="W601" s="11"/>
      <c r="X601" s="12"/>
      <c r="AN601" s="11"/>
      <c r="AO601" s="11"/>
      <c r="AP601" s="11"/>
      <c r="AQ601" s="11"/>
      <c r="AR601" s="11"/>
      <c r="AS601" s="11"/>
      <c r="AT601" s="11"/>
      <c r="AU601" s="11"/>
      <c r="AV601" s="11"/>
      <c r="AW601" s="11"/>
      <c r="AX601" s="11"/>
      <c r="AY601" s="11"/>
      <c r="AZ601" s="11"/>
      <c r="BA601" s="11"/>
      <c r="BB601" s="11"/>
      <c r="BC601" s="11"/>
      <c r="BD601" s="11"/>
      <c r="BE601" s="11"/>
      <c r="BF601" s="11"/>
      <c r="BG601" s="11"/>
      <c r="BH601" s="11"/>
      <c r="BI601" s="11"/>
    </row>
    <row r="602" spans="18:61" x14ac:dyDescent="0.2">
      <c r="R602" s="11"/>
      <c r="S602" s="154"/>
      <c r="T602" s="13"/>
      <c r="U602" s="13"/>
      <c r="V602" s="11"/>
      <c r="W602" s="11"/>
      <c r="X602" s="12"/>
      <c r="AN602" s="11"/>
      <c r="AO602" s="11"/>
      <c r="AP602" s="11"/>
      <c r="AQ602" s="11"/>
      <c r="AR602" s="11"/>
      <c r="AS602" s="11"/>
      <c r="AT602" s="11"/>
      <c r="AU602" s="11"/>
      <c r="AV602" s="11"/>
      <c r="AW602" s="11"/>
      <c r="AX602" s="11"/>
      <c r="AY602" s="11"/>
      <c r="AZ602" s="11"/>
      <c r="BA602" s="11"/>
      <c r="BB602" s="11"/>
      <c r="BC602" s="11"/>
      <c r="BD602" s="11"/>
      <c r="BE602" s="11"/>
      <c r="BF602" s="11"/>
      <c r="BG602" s="11"/>
      <c r="BH602" s="11"/>
      <c r="BI602" s="11"/>
    </row>
    <row r="603" spans="18:61" x14ac:dyDescent="0.2">
      <c r="R603" s="11"/>
      <c r="S603" s="154"/>
      <c r="T603" s="13"/>
      <c r="U603" s="13"/>
      <c r="V603" s="11"/>
      <c r="W603" s="11"/>
      <c r="X603" s="12"/>
      <c r="AN603" s="11"/>
      <c r="AO603" s="11"/>
      <c r="AP603" s="11"/>
      <c r="AQ603" s="11"/>
      <c r="AR603" s="11"/>
      <c r="AS603" s="11"/>
      <c r="AT603" s="11"/>
      <c r="AU603" s="11"/>
      <c r="AV603" s="11"/>
      <c r="AW603" s="11"/>
      <c r="AX603" s="11"/>
      <c r="AY603" s="11"/>
      <c r="AZ603" s="11"/>
      <c r="BA603" s="11"/>
      <c r="BB603" s="11"/>
      <c r="BC603" s="11"/>
      <c r="BD603" s="11"/>
      <c r="BE603" s="11"/>
      <c r="BF603" s="11"/>
      <c r="BG603" s="11"/>
      <c r="BH603" s="11"/>
      <c r="BI603" s="11"/>
    </row>
    <row r="604" spans="18:61" x14ac:dyDescent="0.2">
      <c r="R604" s="11"/>
      <c r="S604" s="154"/>
      <c r="T604" s="13"/>
      <c r="U604" s="13"/>
      <c r="V604" s="11"/>
      <c r="W604" s="11"/>
      <c r="X604" s="12"/>
      <c r="AN604" s="11"/>
      <c r="AO604" s="11"/>
      <c r="AP604" s="11"/>
      <c r="AQ604" s="11"/>
      <c r="AR604" s="11"/>
      <c r="AS604" s="11"/>
      <c r="AT604" s="11"/>
      <c r="AU604" s="11"/>
      <c r="AV604" s="11"/>
      <c r="AW604" s="11"/>
      <c r="AX604" s="11"/>
      <c r="AY604" s="11"/>
      <c r="AZ604" s="11"/>
      <c r="BA604" s="11"/>
      <c r="BB604" s="11"/>
      <c r="BC604" s="11"/>
      <c r="BD604" s="11"/>
      <c r="BE604" s="11"/>
      <c r="BF604" s="11"/>
      <c r="BG604" s="11"/>
      <c r="BH604" s="11"/>
      <c r="BI604" s="11"/>
    </row>
    <row r="605" spans="18:61" x14ac:dyDescent="0.2">
      <c r="R605" s="11"/>
      <c r="S605" s="154"/>
      <c r="T605" s="13"/>
      <c r="U605" s="13"/>
      <c r="V605" s="11"/>
      <c r="W605" s="11"/>
      <c r="X605" s="12"/>
      <c r="AN605" s="11"/>
      <c r="AO605" s="11"/>
      <c r="AP605" s="11"/>
      <c r="AQ605" s="11"/>
      <c r="AR605" s="11"/>
      <c r="AS605" s="11"/>
      <c r="AT605" s="11"/>
      <c r="AU605" s="11"/>
      <c r="AV605" s="11"/>
      <c r="AW605" s="11"/>
      <c r="AX605" s="11"/>
      <c r="AY605" s="11"/>
      <c r="AZ605" s="11"/>
      <c r="BA605" s="11"/>
      <c r="BB605" s="11"/>
      <c r="BC605" s="11"/>
      <c r="BD605" s="11"/>
      <c r="BE605" s="11"/>
      <c r="BF605" s="11"/>
      <c r="BG605" s="11"/>
      <c r="BH605" s="11"/>
      <c r="BI605" s="11"/>
    </row>
    <row r="606" spans="18:61" x14ac:dyDescent="0.2">
      <c r="R606" s="11"/>
      <c r="S606" s="154"/>
      <c r="T606" s="13"/>
      <c r="U606" s="13"/>
      <c r="V606" s="11"/>
      <c r="W606" s="11"/>
      <c r="X606" s="12"/>
      <c r="AN606" s="11"/>
      <c r="AO606" s="11"/>
      <c r="AP606" s="11"/>
      <c r="AQ606" s="11"/>
      <c r="AR606" s="11"/>
      <c r="AS606" s="11"/>
      <c r="AT606" s="11"/>
      <c r="AU606" s="11"/>
      <c r="AV606" s="11"/>
      <c r="AW606" s="11"/>
      <c r="AX606" s="11"/>
      <c r="AY606" s="11"/>
      <c r="AZ606" s="11"/>
      <c r="BA606" s="11"/>
      <c r="BB606" s="11"/>
      <c r="BC606" s="11"/>
      <c r="BD606" s="11"/>
      <c r="BE606" s="11"/>
      <c r="BF606" s="11"/>
      <c r="BG606" s="11"/>
      <c r="BH606" s="11"/>
      <c r="BI606" s="11"/>
    </row>
    <row r="607" spans="18:61" x14ac:dyDescent="0.2">
      <c r="R607" s="11"/>
      <c r="S607" s="154"/>
      <c r="T607" s="13"/>
      <c r="U607" s="13"/>
      <c r="V607" s="11"/>
      <c r="W607" s="11"/>
      <c r="X607" s="12"/>
      <c r="AN607" s="11"/>
      <c r="AO607" s="11"/>
      <c r="AP607" s="11"/>
      <c r="AQ607" s="11"/>
      <c r="AR607" s="11"/>
      <c r="AS607" s="11"/>
      <c r="AT607" s="11"/>
      <c r="AU607" s="11"/>
      <c r="AV607" s="11"/>
      <c r="AW607" s="11"/>
      <c r="AX607" s="11"/>
      <c r="AY607" s="11"/>
      <c r="AZ607" s="11"/>
      <c r="BA607" s="11"/>
      <c r="BB607" s="11"/>
      <c r="BC607" s="11"/>
      <c r="BD607" s="11"/>
      <c r="BE607" s="11"/>
      <c r="BF607" s="11"/>
      <c r="BG607" s="11"/>
      <c r="BH607" s="11"/>
      <c r="BI607" s="11"/>
    </row>
    <row r="608" spans="18:61" x14ac:dyDescent="0.2">
      <c r="R608" s="11"/>
      <c r="S608" s="154"/>
      <c r="T608" s="13"/>
      <c r="U608" s="13"/>
      <c r="V608" s="11"/>
      <c r="W608" s="11"/>
      <c r="X608" s="12"/>
      <c r="AN608" s="11"/>
      <c r="AO608" s="11"/>
      <c r="AP608" s="11"/>
      <c r="AQ608" s="11"/>
      <c r="AR608" s="11"/>
      <c r="AS608" s="11"/>
      <c r="AT608" s="11"/>
      <c r="AU608" s="11"/>
      <c r="AV608" s="11"/>
      <c r="AW608" s="11"/>
      <c r="AX608" s="11"/>
      <c r="AY608" s="11"/>
      <c r="AZ608" s="11"/>
      <c r="BA608" s="11"/>
      <c r="BB608" s="11"/>
      <c r="BC608" s="11"/>
      <c r="BD608" s="11"/>
      <c r="BE608" s="11"/>
      <c r="BF608" s="11"/>
      <c r="BG608" s="11"/>
      <c r="BH608" s="11"/>
      <c r="BI608" s="11"/>
    </row>
    <row r="609" spans="18:61" x14ac:dyDescent="0.2">
      <c r="R609" s="11"/>
      <c r="S609" s="154"/>
      <c r="T609" s="13"/>
      <c r="U609" s="13"/>
      <c r="V609" s="11"/>
      <c r="W609" s="11"/>
      <c r="X609" s="12"/>
      <c r="AN609" s="11"/>
      <c r="AO609" s="11"/>
      <c r="AP609" s="11"/>
      <c r="AQ609" s="11"/>
      <c r="AR609" s="11"/>
      <c r="AS609" s="11"/>
      <c r="AT609" s="11"/>
      <c r="AU609" s="11"/>
      <c r="AV609" s="11"/>
      <c r="AW609" s="11"/>
      <c r="AX609" s="11"/>
      <c r="AY609" s="11"/>
      <c r="AZ609" s="11"/>
      <c r="BA609" s="11"/>
      <c r="BB609" s="11"/>
      <c r="BC609" s="11"/>
      <c r="BD609" s="11"/>
      <c r="BE609" s="11"/>
      <c r="BF609" s="11"/>
      <c r="BG609" s="11"/>
      <c r="BH609" s="11"/>
      <c r="BI609" s="11"/>
    </row>
    <row r="610" spans="18:61" x14ac:dyDescent="0.2">
      <c r="R610" s="11"/>
      <c r="S610" s="154"/>
      <c r="T610" s="13"/>
      <c r="U610" s="13"/>
      <c r="V610" s="11"/>
      <c r="W610" s="11"/>
      <c r="X610" s="12"/>
      <c r="AN610" s="11"/>
      <c r="AO610" s="11"/>
      <c r="AP610" s="11"/>
      <c r="AQ610" s="11"/>
      <c r="AR610" s="11"/>
      <c r="AS610" s="11"/>
      <c r="AT610" s="11"/>
      <c r="AU610" s="11"/>
      <c r="AV610" s="11"/>
      <c r="AW610" s="11"/>
      <c r="AX610" s="11"/>
      <c r="AY610" s="11"/>
      <c r="AZ610" s="11"/>
      <c r="BA610" s="11"/>
      <c r="BB610" s="11"/>
      <c r="BC610" s="11"/>
      <c r="BD610" s="11"/>
      <c r="BE610" s="11"/>
      <c r="BF610" s="11"/>
      <c r="BG610" s="11"/>
      <c r="BH610" s="11"/>
      <c r="BI610" s="11"/>
    </row>
    <row r="611" spans="18:61" x14ac:dyDescent="0.2">
      <c r="R611" s="11"/>
      <c r="S611" s="154"/>
      <c r="T611" s="13"/>
      <c r="U611" s="13"/>
      <c r="V611" s="11"/>
      <c r="W611" s="11"/>
      <c r="X611" s="12"/>
      <c r="AN611" s="11"/>
      <c r="AO611" s="11"/>
      <c r="AP611" s="11"/>
      <c r="AQ611" s="11"/>
      <c r="AR611" s="11"/>
      <c r="AS611" s="11"/>
      <c r="AT611" s="11"/>
      <c r="AU611" s="11"/>
      <c r="AV611" s="11"/>
      <c r="AW611" s="11"/>
      <c r="AX611" s="11"/>
      <c r="AY611" s="11"/>
      <c r="AZ611" s="11"/>
      <c r="BA611" s="11"/>
      <c r="BB611" s="11"/>
      <c r="BC611" s="11"/>
      <c r="BD611" s="11"/>
      <c r="BE611" s="11"/>
      <c r="BF611" s="11"/>
      <c r="BG611" s="11"/>
      <c r="BH611" s="11"/>
      <c r="BI611" s="11"/>
    </row>
    <row r="612" spans="18:61" x14ac:dyDescent="0.2">
      <c r="R612" s="11"/>
      <c r="S612" s="154"/>
      <c r="T612" s="13"/>
      <c r="U612" s="13"/>
      <c r="V612" s="11"/>
      <c r="W612" s="11"/>
      <c r="X612" s="12"/>
      <c r="AN612" s="11"/>
      <c r="AO612" s="11"/>
      <c r="AP612" s="11"/>
      <c r="AQ612" s="11"/>
      <c r="AR612" s="11"/>
      <c r="AS612" s="11"/>
      <c r="AT612" s="11"/>
      <c r="AU612" s="11"/>
      <c r="AV612" s="11"/>
      <c r="AW612" s="11"/>
      <c r="AX612" s="11"/>
      <c r="AY612" s="11"/>
      <c r="AZ612" s="11"/>
      <c r="BA612" s="11"/>
      <c r="BB612" s="11"/>
      <c r="BC612" s="11"/>
      <c r="BD612" s="11"/>
      <c r="BE612" s="11"/>
      <c r="BF612" s="11"/>
      <c r="BG612" s="11"/>
      <c r="BH612" s="11"/>
      <c r="BI612" s="11"/>
    </row>
    <row r="613" spans="18:61" x14ac:dyDescent="0.2">
      <c r="R613" s="11"/>
      <c r="S613" s="154"/>
      <c r="T613" s="13"/>
      <c r="U613" s="13"/>
      <c r="V613" s="11"/>
      <c r="W613" s="11"/>
      <c r="X613" s="12"/>
      <c r="AN613" s="11"/>
      <c r="AO613" s="11"/>
      <c r="AP613" s="11"/>
      <c r="AQ613" s="11"/>
      <c r="AR613" s="11"/>
      <c r="AS613" s="11"/>
      <c r="AT613" s="11"/>
      <c r="AU613" s="11"/>
      <c r="AV613" s="11"/>
      <c r="AW613" s="11"/>
      <c r="AX613" s="11"/>
      <c r="AY613" s="11"/>
      <c r="AZ613" s="11"/>
      <c r="BA613" s="11"/>
      <c r="BB613" s="11"/>
      <c r="BC613" s="11"/>
      <c r="BD613" s="11"/>
      <c r="BE613" s="11"/>
      <c r="BF613" s="11"/>
      <c r="BG613" s="11"/>
      <c r="BH613" s="11"/>
      <c r="BI613" s="11"/>
    </row>
    <row r="614" spans="18:61" x14ac:dyDescent="0.2">
      <c r="R614" s="11"/>
      <c r="S614" s="154"/>
      <c r="T614" s="13"/>
      <c r="U614" s="13"/>
      <c r="V614" s="11"/>
      <c r="W614" s="11"/>
      <c r="X614" s="12"/>
      <c r="AN614" s="11"/>
      <c r="AO614" s="11"/>
      <c r="AP614" s="11"/>
      <c r="AQ614" s="11"/>
      <c r="AR614" s="11"/>
      <c r="AS614" s="11"/>
      <c r="AT614" s="11"/>
      <c r="AU614" s="11"/>
      <c r="AV614" s="11"/>
      <c r="AW614" s="11"/>
      <c r="AX614" s="11"/>
      <c r="AY614" s="11"/>
      <c r="AZ614" s="11"/>
      <c r="BA614" s="11"/>
      <c r="BB614" s="11"/>
      <c r="BC614" s="11"/>
      <c r="BD614" s="11"/>
      <c r="BE614" s="11"/>
      <c r="BF614" s="11"/>
      <c r="BG614" s="11"/>
      <c r="BH614" s="11"/>
      <c r="BI614" s="11"/>
    </row>
    <row r="615" spans="18:61" x14ac:dyDescent="0.2">
      <c r="R615" s="11"/>
      <c r="S615" s="154"/>
      <c r="T615" s="13"/>
      <c r="U615" s="13"/>
      <c r="V615" s="11"/>
      <c r="W615" s="11"/>
      <c r="X615" s="12"/>
      <c r="AN615" s="11"/>
      <c r="AO615" s="11"/>
      <c r="AP615" s="11"/>
      <c r="AQ615" s="11"/>
      <c r="AR615" s="11"/>
      <c r="AS615" s="11"/>
      <c r="AT615" s="11"/>
      <c r="AU615" s="11"/>
      <c r="AV615" s="11"/>
      <c r="AW615" s="11"/>
      <c r="AX615" s="11"/>
      <c r="AY615" s="11"/>
      <c r="AZ615" s="11"/>
      <c r="BA615" s="11"/>
      <c r="BB615" s="11"/>
      <c r="BC615" s="11"/>
      <c r="BD615" s="11"/>
      <c r="BE615" s="11"/>
      <c r="BF615" s="11"/>
      <c r="BG615" s="11"/>
      <c r="BH615" s="11"/>
      <c r="BI615" s="11"/>
    </row>
    <row r="616" spans="18:61" x14ac:dyDescent="0.2">
      <c r="R616" s="11"/>
      <c r="S616" s="154"/>
      <c r="T616" s="13"/>
      <c r="U616" s="13"/>
      <c r="V616" s="11"/>
      <c r="W616" s="11"/>
      <c r="X616" s="12"/>
      <c r="AN616" s="11"/>
      <c r="AO616" s="11"/>
      <c r="AP616" s="11"/>
      <c r="AQ616" s="11"/>
      <c r="AR616" s="11"/>
      <c r="AS616" s="11"/>
      <c r="AT616" s="11"/>
      <c r="AU616" s="11"/>
      <c r="AV616" s="11"/>
      <c r="AW616" s="11"/>
      <c r="AX616" s="11"/>
      <c r="AY616" s="11"/>
      <c r="AZ616" s="11"/>
      <c r="BA616" s="11"/>
      <c r="BB616" s="11"/>
      <c r="BC616" s="11"/>
      <c r="BD616" s="11"/>
      <c r="BE616" s="11"/>
      <c r="BF616" s="11"/>
      <c r="BG616" s="11"/>
      <c r="BH616" s="11"/>
      <c r="BI616" s="11"/>
    </row>
    <row r="617" spans="18:61" x14ac:dyDescent="0.2">
      <c r="R617" s="11"/>
      <c r="S617" s="154"/>
      <c r="T617" s="13"/>
      <c r="U617" s="13"/>
      <c r="V617" s="11"/>
      <c r="W617" s="11"/>
      <c r="X617" s="12"/>
      <c r="AN617" s="11"/>
      <c r="AO617" s="11"/>
      <c r="AP617" s="11"/>
      <c r="AQ617" s="11"/>
      <c r="AR617" s="11"/>
      <c r="AS617" s="11"/>
      <c r="AT617" s="11"/>
      <c r="AU617" s="11"/>
      <c r="AV617" s="11"/>
      <c r="AW617" s="11"/>
      <c r="AX617" s="11"/>
      <c r="AY617" s="11"/>
      <c r="AZ617" s="11"/>
      <c r="BA617" s="11"/>
      <c r="BB617" s="11"/>
      <c r="BC617" s="11"/>
      <c r="BD617" s="11"/>
      <c r="BE617" s="11"/>
      <c r="BF617" s="11"/>
      <c r="BG617" s="11"/>
      <c r="BH617" s="11"/>
      <c r="BI617" s="11"/>
    </row>
    <row r="618" spans="18:61" x14ac:dyDescent="0.2">
      <c r="R618" s="11"/>
      <c r="S618" s="154"/>
      <c r="T618" s="13"/>
      <c r="U618" s="13"/>
      <c r="V618" s="11"/>
      <c r="W618" s="11"/>
      <c r="X618" s="12"/>
      <c r="AN618" s="11"/>
      <c r="AO618" s="11"/>
      <c r="AP618" s="11"/>
      <c r="AQ618" s="11"/>
      <c r="AR618" s="11"/>
      <c r="AS618" s="11"/>
      <c r="AT618" s="11"/>
      <c r="AU618" s="11"/>
      <c r="AV618" s="11"/>
      <c r="AW618" s="11"/>
      <c r="AX618" s="11"/>
      <c r="AY618" s="11"/>
      <c r="AZ618" s="11"/>
      <c r="BA618" s="11"/>
      <c r="BB618" s="11"/>
      <c r="BC618" s="11"/>
      <c r="BD618" s="11"/>
      <c r="BE618" s="11"/>
      <c r="BF618" s="11"/>
      <c r="BG618" s="11"/>
      <c r="BH618" s="11"/>
      <c r="BI618" s="11"/>
    </row>
    <row r="619" spans="18:61" x14ac:dyDescent="0.2">
      <c r="R619" s="11"/>
      <c r="S619" s="154"/>
      <c r="T619" s="13"/>
      <c r="U619" s="13"/>
      <c r="V619" s="11"/>
      <c r="W619" s="11"/>
      <c r="X619" s="12"/>
      <c r="AN619" s="11"/>
      <c r="AO619" s="11"/>
      <c r="AP619" s="11"/>
      <c r="AQ619" s="11"/>
      <c r="AR619" s="11"/>
      <c r="AS619" s="11"/>
      <c r="AT619" s="11"/>
      <c r="AU619" s="11"/>
      <c r="AV619" s="11"/>
      <c r="AW619" s="11"/>
      <c r="AX619" s="11"/>
      <c r="AY619" s="11"/>
      <c r="AZ619" s="11"/>
      <c r="BA619" s="11"/>
      <c r="BB619" s="11"/>
      <c r="BC619" s="11"/>
      <c r="BD619" s="11"/>
      <c r="BE619" s="11"/>
      <c r="BF619" s="11"/>
      <c r="BG619" s="11"/>
      <c r="BH619" s="11"/>
      <c r="BI619" s="11"/>
    </row>
    <row r="620" spans="18:61" x14ac:dyDescent="0.2">
      <c r="R620" s="11"/>
      <c r="S620" s="154"/>
      <c r="T620" s="13"/>
      <c r="U620" s="13"/>
      <c r="V620" s="11"/>
      <c r="W620" s="11"/>
      <c r="X620" s="12"/>
      <c r="AN620" s="11"/>
      <c r="AO620" s="11"/>
      <c r="AP620" s="11"/>
      <c r="AQ620" s="11"/>
      <c r="AR620" s="11"/>
      <c r="AS620" s="11"/>
      <c r="AT620" s="11"/>
      <c r="AU620" s="11"/>
      <c r="AV620" s="11"/>
      <c r="AW620" s="11"/>
      <c r="AX620" s="11"/>
      <c r="AY620" s="11"/>
      <c r="AZ620" s="11"/>
      <c r="BA620" s="11"/>
      <c r="BB620" s="11"/>
      <c r="BC620" s="11"/>
      <c r="BD620" s="11"/>
      <c r="BE620" s="11"/>
      <c r="BF620" s="11"/>
      <c r="BG620" s="11"/>
      <c r="BH620" s="11"/>
      <c r="BI620" s="11"/>
    </row>
    <row r="621" spans="18:61" x14ac:dyDescent="0.2">
      <c r="R621" s="11"/>
      <c r="S621" s="154"/>
      <c r="T621" s="13"/>
      <c r="U621" s="13"/>
      <c r="V621" s="11"/>
      <c r="W621" s="11"/>
      <c r="X621" s="12"/>
      <c r="AN621" s="11"/>
      <c r="AO621" s="11"/>
      <c r="AP621" s="11"/>
      <c r="AQ621" s="11"/>
      <c r="AR621" s="11"/>
      <c r="AS621" s="11"/>
      <c r="AT621" s="11"/>
      <c r="AU621" s="11"/>
      <c r="AV621" s="11"/>
      <c r="AW621" s="11"/>
      <c r="AX621" s="11"/>
      <c r="AY621" s="11"/>
      <c r="AZ621" s="11"/>
      <c r="BA621" s="11"/>
      <c r="BB621" s="11"/>
      <c r="BC621" s="11"/>
      <c r="BD621" s="11"/>
      <c r="BE621" s="11"/>
      <c r="BF621" s="11"/>
      <c r="BG621" s="11"/>
      <c r="BH621" s="11"/>
      <c r="BI621" s="11"/>
    </row>
    <row r="622" spans="18:61" x14ac:dyDescent="0.2">
      <c r="R622" s="11"/>
      <c r="S622" s="154"/>
      <c r="T622" s="13"/>
      <c r="U622" s="13"/>
      <c r="V622" s="11"/>
      <c r="W622" s="11"/>
      <c r="X622" s="12"/>
      <c r="AN622" s="11"/>
      <c r="AO622" s="11"/>
      <c r="AP622" s="11"/>
      <c r="AQ622" s="11"/>
      <c r="AR622" s="11"/>
      <c r="AS622" s="11"/>
      <c r="AT622" s="11"/>
      <c r="AU622" s="11"/>
      <c r="AV622" s="11"/>
      <c r="AW622" s="11"/>
      <c r="AX622" s="11"/>
      <c r="AY622" s="11"/>
      <c r="AZ622" s="11"/>
      <c r="BA622" s="11"/>
      <c r="BB622" s="11"/>
      <c r="BC622" s="11"/>
      <c r="BD622" s="11"/>
      <c r="BE622" s="11"/>
      <c r="BF622" s="11"/>
      <c r="BG622" s="11"/>
      <c r="BH622" s="11"/>
      <c r="BI622" s="11"/>
    </row>
    <row r="623" spans="18:61" x14ac:dyDescent="0.2">
      <c r="R623" s="11"/>
      <c r="S623" s="154"/>
      <c r="T623" s="13"/>
      <c r="U623" s="13"/>
      <c r="V623" s="11"/>
      <c r="W623" s="11"/>
      <c r="X623" s="12"/>
      <c r="AN623" s="11"/>
      <c r="AO623" s="11"/>
      <c r="AP623" s="11"/>
      <c r="AQ623" s="11"/>
      <c r="AR623" s="11"/>
      <c r="AS623" s="11"/>
      <c r="AT623" s="11"/>
      <c r="AU623" s="11"/>
      <c r="AV623" s="11"/>
      <c r="AW623" s="11"/>
      <c r="AX623" s="11"/>
      <c r="AY623" s="11"/>
      <c r="AZ623" s="11"/>
      <c r="BA623" s="11"/>
      <c r="BB623" s="11"/>
      <c r="BC623" s="11"/>
      <c r="BD623" s="11"/>
      <c r="BE623" s="11"/>
      <c r="BF623" s="11"/>
      <c r="BG623" s="11"/>
      <c r="BH623" s="11"/>
      <c r="BI623" s="11"/>
    </row>
    <row r="624" spans="18:61" x14ac:dyDescent="0.2">
      <c r="R624" s="11"/>
      <c r="S624" s="154"/>
      <c r="T624" s="13"/>
      <c r="U624" s="13"/>
      <c r="V624" s="11"/>
      <c r="W624" s="11"/>
      <c r="X624" s="12"/>
      <c r="AN624" s="11"/>
      <c r="AO624" s="11"/>
      <c r="AP624" s="11"/>
      <c r="AQ624" s="11"/>
      <c r="AR624" s="11"/>
      <c r="AS624" s="11"/>
      <c r="AT624" s="11"/>
      <c r="AU624" s="11"/>
      <c r="AV624" s="11"/>
      <c r="AW624" s="11"/>
      <c r="AX624" s="11"/>
      <c r="AY624" s="11"/>
      <c r="AZ624" s="11"/>
      <c r="BA624" s="11"/>
      <c r="BB624" s="11"/>
      <c r="BC624" s="11"/>
      <c r="BD624" s="11"/>
      <c r="BE624" s="11"/>
      <c r="BF624" s="11"/>
      <c r="BG624" s="11"/>
      <c r="BH624" s="11"/>
      <c r="BI624" s="11"/>
    </row>
    <row r="625" spans="18:61" x14ac:dyDescent="0.2">
      <c r="R625" s="11"/>
      <c r="S625" s="154"/>
      <c r="T625" s="13"/>
      <c r="U625" s="13"/>
      <c r="V625" s="11"/>
      <c r="W625" s="11"/>
      <c r="X625" s="12"/>
      <c r="AN625" s="11"/>
      <c r="AO625" s="11"/>
      <c r="AP625" s="11"/>
      <c r="AQ625" s="11"/>
      <c r="AR625" s="11"/>
      <c r="AS625" s="11"/>
      <c r="AT625" s="11"/>
      <c r="AU625" s="11"/>
      <c r="AV625" s="11"/>
      <c r="AW625" s="11"/>
      <c r="AX625" s="11"/>
      <c r="AY625" s="11"/>
      <c r="AZ625" s="11"/>
      <c r="BA625" s="11"/>
      <c r="BB625" s="11"/>
      <c r="BC625" s="11"/>
      <c r="BD625" s="11"/>
      <c r="BE625" s="11"/>
      <c r="BF625" s="11"/>
      <c r="BG625" s="11"/>
      <c r="BH625" s="11"/>
      <c r="BI625" s="11"/>
    </row>
    <row r="626" spans="18:61" x14ac:dyDescent="0.2">
      <c r="R626" s="11"/>
      <c r="S626" s="154"/>
      <c r="T626" s="13"/>
      <c r="U626" s="13"/>
      <c r="V626" s="11"/>
      <c r="W626" s="11"/>
      <c r="X626" s="12"/>
      <c r="AN626" s="11"/>
      <c r="AO626" s="11"/>
      <c r="AP626" s="11"/>
      <c r="AQ626" s="11"/>
      <c r="AR626" s="11"/>
      <c r="AS626" s="11"/>
      <c r="AT626" s="11"/>
      <c r="AU626" s="11"/>
      <c r="AV626" s="11"/>
      <c r="AW626" s="11"/>
      <c r="AX626" s="11"/>
      <c r="AY626" s="11"/>
      <c r="AZ626" s="11"/>
      <c r="BA626" s="11"/>
      <c r="BB626" s="11"/>
      <c r="BC626" s="11"/>
      <c r="BD626" s="11"/>
      <c r="BE626" s="11"/>
      <c r="BF626" s="11"/>
      <c r="BG626" s="11"/>
      <c r="BH626" s="11"/>
      <c r="BI626" s="11"/>
    </row>
    <row r="627" spans="18:61" x14ac:dyDescent="0.2">
      <c r="R627" s="11"/>
      <c r="S627" s="154"/>
      <c r="T627" s="13"/>
      <c r="U627" s="13"/>
      <c r="V627" s="11"/>
      <c r="W627" s="11"/>
      <c r="X627" s="12"/>
      <c r="AN627" s="11"/>
      <c r="AO627" s="11"/>
      <c r="AP627" s="11"/>
      <c r="AQ627" s="11"/>
      <c r="AR627" s="11"/>
      <c r="AS627" s="11"/>
      <c r="AT627" s="11"/>
      <c r="AU627" s="11"/>
      <c r="AV627" s="11"/>
      <c r="AW627" s="11"/>
      <c r="AX627" s="11"/>
      <c r="AY627" s="11"/>
      <c r="AZ627" s="11"/>
      <c r="BA627" s="11"/>
      <c r="BB627" s="11"/>
      <c r="BC627" s="11"/>
      <c r="BD627" s="11"/>
      <c r="BE627" s="11"/>
      <c r="BF627" s="11"/>
      <c r="BG627" s="11"/>
      <c r="BH627" s="11"/>
      <c r="BI627" s="11"/>
    </row>
    <row r="628" spans="18:61" x14ac:dyDescent="0.2">
      <c r="R628" s="11"/>
      <c r="S628" s="154"/>
      <c r="T628" s="13"/>
      <c r="U628" s="13"/>
      <c r="V628" s="11"/>
      <c r="W628" s="11"/>
      <c r="X628" s="12"/>
      <c r="AN628" s="11"/>
      <c r="AO628" s="11"/>
      <c r="AP628" s="11"/>
      <c r="AQ628" s="11"/>
      <c r="AR628" s="11"/>
      <c r="AS628" s="11"/>
      <c r="AT628" s="11"/>
      <c r="AU628" s="11"/>
      <c r="AV628" s="11"/>
      <c r="AW628" s="11"/>
      <c r="AX628" s="11"/>
      <c r="AY628" s="11"/>
      <c r="AZ628" s="11"/>
      <c r="BA628" s="11"/>
      <c r="BB628" s="11"/>
      <c r="BC628" s="11"/>
      <c r="BD628" s="11"/>
      <c r="BE628" s="11"/>
      <c r="BF628" s="11"/>
      <c r="BG628" s="11"/>
      <c r="BH628" s="11"/>
      <c r="BI628" s="11"/>
    </row>
    <row r="629" spans="18:61" x14ac:dyDescent="0.2">
      <c r="R629" s="11"/>
      <c r="S629" s="154"/>
      <c r="T629" s="13"/>
      <c r="U629" s="13"/>
      <c r="V629" s="11"/>
      <c r="W629" s="11"/>
      <c r="X629" s="12"/>
      <c r="AN629" s="11"/>
      <c r="AO629" s="11"/>
      <c r="AP629" s="11"/>
      <c r="AQ629" s="11"/>
      <c r="AR629" s="11"/>
      <c r="AS629" s="11"/>
      <c r="AT629" s="11"/>
      <c r="AU629" s="11"/>
      <c r="AV629" s="11"/>
      <c r="AW629" s="11"/>
      <c r="AX629" s="11"/>
      <c r="AY629" s="11"/>
      <c r="AZ629" s="11"/>
      <c r="BA629" s="11"/>
      <c r="BB629" s="11"/>
      <c r="BC629" s="11"/>
      <c r="BD629" s="11"/>
      <c r="BE629" s="11"/>
      <c r="BF629" s="11"/>
      <c r="BG629" s="11"/>
      <c r="BH629" s="11"/>
      <c r="BI629" s="11"/>
    </row>
    <row r="630" spans="18:61" x14ac:dyDescent="0.2">
      <c r="R630" s="11"/>
      <c r="S630" s="154"/>
      <c r="T630" s="13"/>
      <c r="U630" s="13"/>
      <c r="V630" s="11"/>
      <c r="W630" s="11"/>
      <c r="X630" s="12"/>
      <c r="AN630" s="11"/>
      <c r="AO630" s="11"/>
      <c r="AP630" s="11"/>
      <c r="AQ630" s="11"/>
      <c r="AR630" s="11"/>
      <c r="AS630" s="11"/>
      <c r="AT630" s="11"/>
      <c r="AU630" s="11"/>
      <c r="AV630" s="11"/>
      <c r="AW630" s="11"/>
      <c r="AX630" s="11"/>
      <c r="AY630" s="11"/>
      <c r="AZ630" s="11"/>
      <c r="BA630" s="11"/>
      <c r="BB630" s="11"/>
      <c r="BC630" s="11"/>
      <c r="BD630" s="11"/>
      <c r="BE630" s="11"/>
      <c r="BF630" s="11"/>
      <c r="BG630" s="11"/>
      <c r="BH630" s="11"/>
      <c r="BI630" s="11"/>
    </row>
    <row r="631" spans="18:61" x14ac:dyDescent="0.2">
      <c r="R631" s="11"/>
      <c r="S631" s="154"/>
      <c r="T631" s="13"/>
      <c r="U631" s="13"/>
      <c r="V631" s="11"/>
      <c r="W631" s="11"/>
      <c r="X631" s="12"/>
      <c r="AN631" s="11"/>
      <c r="AO631" s="11"/>
      <c r="AP631" s="11"/>
      <c r="AQ631" s="11"/>
      <c r="AR631" s="11"/>
      <c r="AS631" s="11"/>
      <c r="AT631" s="11"/>
      <c r="AU631" s="11"/>
      <c r="AV631" s="11"/>
      <c r="AW631" s="11"/>
      <c r="AX631" s="11"/>
      <c r="AY631" s="11"/>
      <c r="AZ631" s="11"/>
      <c r="BA631" s="11"/>
      <c r="BB631" s="11"/>
      <c r="BC631" s="11"/>
      <c r="BD631" s="11"/>
      <c r="BE631" s="11"/>
      <c r="BF631" s="11"/>
      <c r="BG631" s="11"/>
      <c r="BH631" s="11"/>
      <c r="BI631" s="11"/>
    </row>
    <row r="632" spans="18:61" x14ac:dyDescent="0.2">
      <c r="R632" s="11"/>
      <c r="S632" s="154"/>
      <c r="T632" s="13"/>
      <c r="U632" s="13"/>
      <c r="V632" s="11"/>
      <c r="W632" s="11"/>
      <c r="X632" s="12"/>
      <c r="AN632" s="11"/>
      <c r="AO632" s="11"/>
      <c r="AP632" s="11"/>
      <c r="AQ632" s="11"/>
      <c r="AR632" s="11"/>
      <c r="AS632" s="11"/>
      <c r="AT632" s="11"/>
      <c r="AU632" s="11"/>
      <c r="AV632" s="11"/>
      <c r="AW632" s="11"/>
      <c r="AX632" s="11"/>
      <c r="AY632" s="11"/>
      <c r="AZ632" s="11"/>
      <c r="BA632" s="11"/>
      <c r="BB632" s="11"/>
      <c r="BC632" s="11"/>
      <c r="BD632" s="11"/>
      <c r="BE632" s="11"/>
      <c r="BF632" s="11"/>
      <c r="BG632" s="11"/>
      <c r="BH632" s="11"/>
      <c r="BI632" s="11"/>
    </row>
    <row r="633" spans="18:61" x14ac:dyDescent="0.2">
      <c r="R633" s="11"/>
      <c r="S633" s="154"/>
      <c r="T633" s="13"/>
      <c r="U633" s="13"/>
      <c r="V633" s="11"/>
      <c r="W633" s="11"/>
      <c r="X633" s="12"/>
      <c r="AN633" s="11"/>
      <c r="AO633" s="11"/>
      <c r="AP633" s="11"/>
      <c r="AQ633" s="11"/>
      <c r="AR633" s="11"/>
      <c r="AS633" s="11"/>
      <c r="AT633" s="11"/>
      <c r="AU633" s="11"/>
      <c r="AV633" s="11"/>
      <c r="AW633" s="11"/>
      <c r="AX633" s="11"/>
      <c r="AY633" s="11"/>
      <c r="AZ633" s="11"/>
      <c r="BA633" s="11"/>
      <c r="BB633" s="11"/>
      <c r="BC633" s="11"/>
      <c r="BD633" s="11"/>
      <c r="BE633" s="11"/>
      <c r="BF633" s="11"/>
      <c r="BG633" s="11"/>
      <c r="BH633" s="11"/>
      <c r="BI633" s="11"/>
    </row>
    <row r="634" spans="18:61" x14ac:dyDescent="0.2">
      <c r="R634" s="11"/>
      <c r="S634" s="154"/>
      <c r="T634" s="13"/>
      <c r="U634" s="13"/>
      <c r="V634" s="11"/>
      <c r="W634" s="11"/>
      <c r="X634" s="12"/>
      <c r="AN634" s="11"/>
      <c r="AO634" s="11"/>
      <c r="AP634" s="11"/>
      <c r="AQ634" s="11"/>
      <c r="AR634" s="11"/>
      <c r="AS634" s="11"/>
      <c r="AT634" s="11"/>
      <c r="AU634" s="11"/>
      <c r="AV634" s="11"/>
      <c r="AW634" s="11"/>
      <c r="AX634" s="11"/>
      <c r="AY634" s="11"/>
      <c r="AZ634" s="11"/>
      <c r="BA634" s="11"/>
      <c r="BB634" s="11"/>
      <c r="BC634" s="11"/>
      <c r="BD634" s="11"/>
      <c r="BE634" s="11"/>
      <c r="BF634" s="11"/>
      <c r="BG634" s="11"/>
      <c r="BH634" s="11"/>
      <c r="BI634" s="11"/>
    </row>
    <row r="635" spans="18:61" x14ac:dyDescent="0.2">
      <c r="R635" s="11"/>
      <c r="S635" s="154"/>
      <c r="T635" s="13"/>
      <c r="U635" s="13"/>
      <c r="V635" s="11"/>
      <c r="W635" s="11"/>
      <c r="X635" s="12"/>
      <c r="AN635" s="11"/>
      <c r="AO635" s="11"/>
      <c r="AP635" s="11"/>
      <c r="AQ635" s="11"/>
      <c r="AR635" s="11"/>
      <c r="AS635" s="11"/>
      <c r="AT635" s="11"/>
      <c r="AU635" s="11"/>
      <c r="AV635" s="11"/>
      <c r="AW635" s="11"/>
      <c r="AX635" s="11"/>
      <c r="AY635" s="11"/>
      <c r="AZ635" s="11"/>
      <c r="BA635" s="11"/>
      <c r="BB635" s="11"/>
      <c r="BC635" s="11"/>
      <c r="BD635" s="11"/>
      <c r="BE635" s="11"/>
      <c r="BF635" s="11"/>
      <c r="BG635" s="11"/>
      <c r="BH635" s="11"/>
      <c r="BI635" s="11"/>
    </row>
    <row r="636" spans="18:61" x14ac:dyDescent="0.2">
      <c r="R636" s="11"/>
      <c r="S636" s="154"/>
      <c r="T636" s="13"/>
      <c r="U636" s="13"/>
      <c r="V636" s="11"/>
      <c r="W636" s="11"/>
      <c r="X636" s="12"/>
      <c r="AN636" s="11"/>
      <c r="AO636" s="11"/>
      <c r="AP636" s="11"/>
      <c r="AQ636" s="11"/>
      <c r="AR636" s="11"/>
      <c r="AS636" s="11"/>
      <c r="AT636" s="11"/>
      <c r="AU636" s="11"/>
      <c r="AV636" s="11"/>
      <c r="AW636" s="11"/>
      <c r="AX636" s="11"/>
      <c r="AY636" s="11"/>
      <c r="AZ636" s="11"/>
      <c r="BA636" s="11"/>
      <c r="BB636" s="11"/>
      <c r="BC636" s="11"/>
      <c r="BD636" s="11"/>
      <c r="BE636" s="11"/>
      <c r="BF636" s="11"/>
      <c r="BG636" s="11"/>
      <c r="BH636" s="11"/>
      <c r="BI636" s="11"/>
    </row>
    <row r="637" spans="18:61" x14ac:dyDescent="0.2">
      <c r="R637" s="11"/>
      <c r="S637" s="154"/>
      <c r="T637" s="13"/>
      <c r="U637" s="13"/>
      <c r="V637" s="11"/>
      <c r="W637" s="11"/>
      <c r="X637" s="12"/>
      <c r="AN637" s="11"/>
      <c r="AO637" s="11"/>
      <c r="AP637" s="11"/>
      <c r="AQ637" s="11"/>
      <c r="AR637" s="11"/>
      <c r="AS637" s="11"/>
      <c r="AT637" s="11"/>
      <c r="AU637" s="11"/>
      <c r="AV637" s="11"/>
      <c r="AW637" s="11"/>
      <c r="AX637" s="11"/>
      <c r="AY637" s="11"/>
      <c r="AZ637" s="11"/>
      <c r="BA637" s="11"/>
      <c r="BB637" s="11"/>
      <c r="BC637" s="11"/>
      <c r="BD637" s="11"/>
      <c r="BE637" s="11"/>
      <c r="BF637" s="11"/>
      <c r="BG637" s="11"/>
      <c r="BH637" s="11"/>
      <c r="BI637" s="11"/>
    </row>
    <row r="638" spans="18:61" x14ac:dyDescent="0.2">
      <c r="R638" s="11"/>
      <c r="S638" s="154"/>
      <c r="T638" s="13"/>
      <c r="U638" s="13"/>
      <c r="V638" s="11"/>
      <c r="W638" s="11"/>
      <c r="X638" s="12"/>
      <c r="AN638" s="11"/>
      <c r="AO638" s="11"/>
      <c r="AP638" s="11"/>
      <c r="AQ638" s="11"/>
      <c r="AR638" s="11"/>
      <c r="AS638" s="11"/>
      <c r="AT638" s="11"/>
      <c r="AU638" s="11"/>
      <c r="AV638" s="11"/>
      <c r="AW638" s="11"/>
      <c r="AX638" s="11"/>
      <c r="AY638" s="11"/>
      <c r="AZ638" s="11"/>
      <c r="BA638" s="11"/>
      <c r="BB638" s="11"/>
      <c r="BC638" s="11"/>
      <c r="BD638" s="11"/>
      <c r="BE638" s="11"/>
      <c r="BF638" s="11"/>
      <c r="BG638" s="11"/>
      <c r="BH638" s="11"/>
      <c r="BI638" s="11"/>
    </row>
    <row r="639" spans="18:61" x14ac:dyDescent="0.2">
      <c r="R639" s="11"/>
      <c r="S639" s="154"/>
      <c r="T639" s="13"/>
      <c r="U639" s="13"/>
      <c r="V639" s="11"/>
      <c r="W639" s="11"/>
      <c r="X639" s="12"/>
      <c r="AN639" s="11"/>
      <c r="AO639" s="11"/>
      <c r="AP639" s="11"/>
      <c r="AQ639" s="11"/>
      <c r="AR639" s="11"/>
      <c r="AS639" s="11"/>
      <c r="AT639" s="11"/>
      <c r="AU639" s="11"/>
      <c r="AV639" s="11"/>
      <c r="AW639" s="11"/>
      <c r="AX639" s="11"/>
      <c r="AY639" s="11"/>
      <c r="AZ639" s="11"/>
      <c r="BA639" s="11"/>
      <c r="BB639" s="11"/>
      <c r="BC639" s="11"/>
      <c r="BD639" s="11"/>
      <c r="BE639" s="11"/>
      <c r="BF639" s="11"/>
      <c r="BG639" s="11"/>
      <c r="BH639" s="11"/>
      <c r="BI639" s="11"/>
    </row>
    <row r="640" spans="18:61" x14ac:dyDescent="0.2">
      <c r="R640" s="11"/>
      <c r="S640" s="154"/>
      <c r="T640" s="13"/>
      <c r="U640" s="13"/>
      <c r="V640" s="11"/>
      <c r="W640" s="11"/>
      <c r="X640" s="12"/>
      <c r="AN640" s="11"/>
      <c r="AO640" s="11"/>
      <c r="AP640" s="11"/>
      <c r="AQ640" s="11"/>
      <c r="AR640" s="11"/>
      <c r="AS640" s="11"/>
      <c r="AT640" s="11"/>
      <c r="AU640" s="11"/>
      <c r="AV640" s="11"/>
      <c r="AW640" s="11"/>
      <c r="AX640" s="11"/>
      <c r="AY640" s="11"/>
      <c r="AZ640" s="11"/>
      <c r="BA640" s="11"/>
      <c r="BB640" s="11"/>
      <c r="BC640" s="11"/>
      <c r="BD640" s="11"/>
      <c r="BE640" s="11"/>
      <c r="BF640" s="11"/>
      <c r="BG640" s="11"/>
      <c r="BH640" s="11"/>
      <c r="BI640" s="11"/>
    </row>
    <row r="641" spans="18:61" x14ac:dyDescent="0.2">
      <c r="R641" s="11"/>
      <c r="S641" s="154"/>
      <c r="T641" s="13"/>
      <c r="U641" s="13"/>
      <c r="V641" s="11"/>
      <c r="W641" s="11"/>
      <c r="X641" s="12"/>
      <c r="AN641" s="11"/>
      <c r="AO641" s="11"/>
      <c r="AP641" s="11"/>
      <c r="AQ641" s="11"/>
      <c r="AR641" s="11"/>
      <c r="AS641" s="11"/>
      <c r="AT641" s="11"/>
      <c r="AU641" s="11"/>
      <c r="AV641" s="11"/>
      <c r="AW641" s="11"/>
      <c r="AX641" s="11"/>
      <c r="AY641" s="11"/>
      <c r="AZ641" s="11"/>
      <c r="BA641" s="11"/>
      <c r="BB641" s="11"/>
      <c r="BC641" s="11"/>
      <c r="BD641" s="11"/>
      <c r="BE641" s="11"/>
      <c r="BF641" s="11"/>
      <c r="BG641" s="11"/>
      <c r="BH641" s="11"/>
      <c r="BI641" s="11"/>
    </row>
    <row r="642" spans="18:61" x14ac:dyDescent="0.2">
      <c r="R642" s="11"/>
      <c r="S642" s="154"/>
      <c r="T642" s="13"/>
      <c r="U642" s="13"/>
      <c r="V642" s="11"/>
      <c r="W642" s="11"/>
      <c r="X642" s="12"/>
      <c r="AN642" s="11"/>
      <c r="AO642" s="11"/>
      <c r="AP642" s="11"/>
      <c r="AQ642" s="11"/>
      <c r="AR642" s="11"/>
      <c r="AS642" s="11"/>
      <c r="AT642" s="11"/>
      <c r="AU642" s="11"/>
      <c r="AV642" s="11"/>
      <c r="AW642" s="11"/>
      <c r="AX642" s="11"/>
      <c r="AY642" s="11"/>
      <c r="AZ642" s="11"/>
      <c r="BA642" s="11"/>
      <c r="BB642" s="11"/>
      <c r="BC642" s="11"/>
      <c r="BD642" s="11"/>
      <c r="BE642" s="11"/>
      <c r="BF642" s="11"/>
      <c r="BG642" s="11"/>
      <c r="BH642" s="11"/>
      <c r="BI642" s="11"/>
    </row>
    <row r="643" spans="18:61" x14ac:dyDescent="0.2">
      <c r="R643" s="11"/>
      <c r="S643" s="154"/>
      <c r="T643" s="13"/>
      <c r="U643" s="13"/>
      <c r="V643" s="11"/>
      <c r="W643" s="11"/>
      <c r="X643" s="12"/>
      <c r="AN643" s="11"/>
      <c r="AO643" s="11"/>
      <c r="AP643" s="11"/>
      <c r="AQ643" s="11"/>
      <c r="AR643" s="11"/>
      <c r="AS643" s="11"/>
      <c r="AT643" s="11"/>
      <c r="AU643" s="11"/>
      <c r="AV643" s="11"/>
      <c r="AW643" s="11"/>
      <c r="AX643" s="11"/>
      <c r="AY643" s="11"/>
      <c r="AZ643" s="11"/>
      <c r="BA643" s="11"/>
      <c r="BB643" s="11"/>
      <c r="BC643" s="11"/>
      <c r="BD643" s="11"/>
      <c r="BE643" s="11"/>
      <c r="BF643" s="11"/>
      <c r="BG643" s="11"/>
      <c r="BH643" s="11"/>
      <c r="BI643" s="11"/>
    </row>
    <row r="644" spans="18:61" x14ac:dyDescent="0.2">
      <c r="R644" s="11"/>
      <c r="S644" s="154"/>
      <c r="T644" s="13"/>
      <c r="U644" s="13"/>
      <c r="V644" s="11"/>
      <c r="W644" s="11"/>
      <c r="X644" s="12"/>
      <c r="AN644" s="11"/>
      <c r="AO644" s="11"/>
      <c r="AP644" s="11"/>
      <c r="AQ644" s="11"/>
      <c r="AR644" s="11"/>
      <c r="AS644" s="11"/>
      <c r="AT644" s="11"/>
      <c r="AU644" s="11"/>
      <c r="AV644" s="11"/>
      <c r="AW644" s="11"/>
      <c r="AX644" s="11"/>
      <c r="AY644" s="11"/>
      <c r="AZ644" s="11"/>
      <c r="BA644" s="11"/>
      <c r="BB644" s="11"/>
      <c r="BC644" s="11"/>
      <c r="BD644" s="11"/>
      <c r="BE644" s="11"/>
      <c r="BF644" s="11"/>
      <c r="BG644" s="11"/>
      <c r="BH644" s="11"/>
      <c r="BI644" s="11"/>
    </row>
    <row r="645" spans="18:61" x14ac:dyDescent="0.2">
      <c r="R645" s="11"/>
      <c r="S645" s="154"/>
      <c r="T645" s="13"/>
      <c r="U645" s="13"/>
      <c r="V645" s="11"/>
      <c r="W645" s="11"/>
      <c r="X645" s="12"/>
      <c r="AN645" s="11"/>
      <c r="AO645" s="11"/>
      <c r="AP645" s="11"/>
      <c r="AQ645" s="11"/>
      <c r="AR645" s="11"/>
      <c r="AS645" s="11"/>
      <c r="AT645" s="11"/>
      <c r="AU645" s="11"/>
      <c r="AV645" s="11"/>
      <c r="AW645" s="11"/>
      <c r="AX645" s="11"/>
      <c r="AY645" s="11"/>
      <c r="AZ645" s="11"/>
      <c r="BA645" s="11"/>
      <c r="BB645" s="11"/>
      <c r="BC645" s="11"/>
      <c r="BD645" s="11"/>
      <c r="BE645" s="11"/>
      <c r="BF645" s="11"/>
      <c r="BG645" s="11"/>
      <c r="BH645" s="11"/>
      <c r="BI645" s="11"/>
    </row>
    <row r="646" spans="18:61" x14ac:dyDescent="0.2">
      <c r="R646" s="11"/>
      <c r="S646" s="154"/>
      <c r="T646" s="13"/>
      <c r="U646" s="13"/>
      <c r="V646" s="11"/>
      <c r="W646" s="11"/>
      <c r="X646" s="12"/>
      <c r="AN646" s="11"/>
      <c r="AO646" s="11"/>
      <c r="AP646" s="11"/>
      <c r="AQ646" s="11"/>
      <c r="AR646" s="11"/>
      <c r="AS646" s="11"/>
      <c r="AT646" s="11"/>
      <c r="AU646" s="11"/>
      <c r="AV646" s="11"/>
      <c r="AW646" s="11"/>
      <c r="AX646" s="11"/>
      <c r="AY646" s="11"/>
      <c r="AZ646" s="11"/>
      <c r="BA646" s="11"/>
      <c r="BB646" s="11"/>
      <c r="BC646" s="11"/>
      <c r="BD646" s="11"/>
      <c r="BE646" s="11"/>
      <c r="BF646" s="11"/>
      <c r="BG646" s="11"/>
      <c r="BH646" s="11"/>
      <c r="BI646" s="11"/>
    </row>
    <row r="647" spans="18:61" x14ac:dyDescent="0.2">
      <c r="R647" s="11"/>
      <c r="S647" s="154"/>
      <c r="T647" s="13"/>
      <c r="U647" s="13"/>
      <c r="V647" s="11"/>
      <c r="W647" s="11"/>
      <c r="X647" s="12"/>
      <c r="AN647" s="11"/>
      <c r="AO647" s="11"/>
      <c r="AP647" s="11"/>
      <c r="AQ647" s="11"/>
      <c r="AR647" s="11"/>
      <c r="AS647" s="11"/>
      <c r="AT647" s="11"/>
      <c r="AU647" s="11"/>
      <c r="AV647" s="11"/>
      <c r="AW647" s="11"/>
      <c r="AX647" s="11"/>
      <c r="AY647" s="11"/>
      <c r="AZ647" s="11"/>
      <c r="BA647" s="11"/>
      <c r="BB647" s="11"/>
      <c r="BC647" s="11"/>
      <c r="BD647" s="11"/>
      <c r="BE647" s="11"/>
      <c r="BF647" s="11"/>
      <c r="BG647" s="11"/>
      <c r="BH647" s="11"/>
      <c r="BI647" s="11"/>
    </row>
    <row r="648" spans="18:61" x14ac:dyDescent="0.2">
      <c r="R648" s="11"/>
      <c r="S648" s="154"/>
      <c r="T648" s="13"/>
      <c r="U648" s="13"/>
      <c r="V648" s="11"/>
      <c r="W648" s="11"/>
      <c r="X648" s="12"/>
      <c r="AN648" s="11"/>
      <c r="AO648" s="11"/>
      <c r="AP648" s="11"/>
      <c r="AQ648" s="11"/>
      <c r="AR648" s="11"/>
      <c r="AS648" s="11"/>
      <c r="AT648" s="11"/>
      <c r="AU648" s="11"/>
      <c r="AV648" s="11"/>
      <c r="AW648" s="11"/>
      <c r="AX648" s="11"/>
      <c r="AY648" s="11"/>
      <c r="AZ648" s="11"/>
      <c r="BA648" s="11"/>
      <c r="BB648" s="11"/>
      <c r="BC648" s="11"/>
      <c r="BD648" s="11"/>
      <c r="BE648" s="11"/>
      <c r="BF648" s="11"/>
      <c r="BG648" s="11"/>
      <c r="BH648" s="11"/>
      <c r="BI648" s="11"/>
    </row>
    <row r="649" spans="18:61" x14ac:dyDescent="0.2">
      <c r="R649" s="11"/>
      <c r="S649" s="154"/>
      <c r="T649" s="13"/>
      <c r="U649" s="13"/>
      <c r="V649" s="11"/>
      <c r="W649" s="11"/>
      <c r="X649" s="12"/>
      <c r="AN649" s="11"/>
      <c r="AO649" s="11"/>
      <c r="AP649" s="11"/>
      <c r="AQ649" s="11"/>
      <c r="AR649" s="11"/>
      <c r="AS649" s="11"/>
      <c r="AT649" s="11"/>
      <c r="AU649" s="11"/>
      <c r="AV649" s="11"/>
      <c r="AW649" s="11"/>
      <c r="AX649" s="11"/>
      <c r="AY649" s="11"/>
      <c r="AZ649" s="11"/>
      <c r="BA649" s="11"/>
      <c r="BB649" s="11"/>
      <c r="BC649" s="11"/>
      <c r="BD649" s="11"/>
      <c r="BE649" s="11"/>
      <c r="BF649" s="11"/>
      <c r="BG649" s="11"/>
      <c r="BH649" s="11"/>
      <c r="BI649" s="11"/>
    </row>
    <row r="650" spans="18:61" x14ac:dyDescent="0.2">
      <c r="R650" s="11"/>
      <c r="S650" s="154"/>
      <c r="T650" s="13"/>
      <c r="U650" s="13"/>
      <c r="V650" s="11"/>
      <c r="W650" s="11"/>
      <c r="X650" s="12"/>
      <c r="AN650" s="11"/>
      <c r="AO650" s="11"/>
      <c r="AP650" s="11"/>
      <c r="AQ650" s="11"/>
      <c r="AR650" s="11"/>
      <c r="AS650" s="11"/>
      <c r="AT650" s="11"/>
      <c r="AU650" s="11"/>
      <c r="AV650" s="11"/>
      <c r="AW650" s="11"/>
      <c r="AX650" s="11"/>
      <c r="AY650" s="11"/>
      <c r="AZ650" s="11"/>
      <c r="BA650" s="11"/>
      <c r="BB650" s="11"/>
      <c r="BC650" s="11"/>
      <c r="BD650" s="11"/>
      <c r="BE650" s="11"/>
      <c r="BF650" s="11"/>
      <c r="BG650" s="11"/>
      <c r="BH650" s="11"/>
      <c r="BI650" s="11"/>
    </row>
    <row r="651" spans="18:61" x14ac:dyDescent="0.2">
      <c r="R651" s="11"/>
      <c r="S651" s="154"/>
      <c r="T651" s="13"/>
      <c r="U651" s="13"/>
      <c r="V651" s="11"/>
      <c r="W651" s="11"/>
      <c r="X651" s="12"/>
      <c r="AN651" s="11"/>
      <c r="AO651" s="11"/>
      <c r="AP651" s="11"/>
      <c r="AQ651" s="11"/>
      <c r="AR651" s="11"/>
      <c r="AS651" s="11"/>
      <c r="AT651" s="11"/>
      <c r="AU651" s="11"/>
      <c r="AV651" s="11"/>
      <c r="AW651" s="11"/>
      <c r="AX651" s="11"/>
      <c r="AY651" s="11"/>
      <c r="AZ651" s="11"/>
      <c r="BA651" s="11"/>
      <c r="BB651" s="11"/>
      <c r="BC651" s="11"/>
      <c r="BD651" s="11"/>
      <c r="BE651" s="11"/>
      <c r="BF651" s="11"/>
      <c r="BG651" s="11"/>
      <c r="BH651" s="11"/>
      <c r="BI651" s="11"/>
    </row>
    <row r="652" spans="18:61" x14ac:dyDescent="0.2">
      <c r="R652" s="11"/>
      <c r="S652" s="154"/>
      <c r="T652" s="13"/>
      <c r="U652" s="13"/>
      <c r="V652" s="11"/>
      <c r="W652" s="11"/>
      <c r="X652" s="12"/>
      <c r="AN652" s="11"/>
      <c r="AO652" s="11"/>
      <c r="AP652" s="11"/>
      <c r="AQ652" s="11"/>
      <c r="AR652" s="11"/>
      <c r="AS652" s="11"/>
      <c r="AT652" s="11"/>
      <c r="AU652" s="11"/>
      <c r="AV652" s="11"/>
      <c r="AW652" s="11"/>
      <c r="AX652" s="11"/>
      <c r="AY652" s="11"/>
      <c r="AZ652" s="11"/>
      <c r="BA652" s="11"/>
      <c r="BB652" s="11"/>
      <c r="BC652" s="11"/>
      <c r="BD652" s="11"/>
      <c r="BE652" s="11"/>
      <c r="BF652" s="11"/>
      <c r="BG652" s="11"/>
      <c r="BH652" s="11"/>
      <c r="BI652" s="11"/>
    </row>
    <row r="653" spans="18:61" x14ac:dyDescent="0.2">
      <c r="R653" s="11"/>
      <c r="S653" s="154"/>
      <c r="T653" s="13"/>
      <c r="U653" s="13"/>
      <c r="V653" s="11"/>
      <c r="W653" s="11"/>
      <c r="X653" s="12"/>
      <c r="AN653" s="11"/>
      <c r="AO653" s="11"/>
      <c r="AP653" s="11"/>
      <c r="AQ653" s="11"/>
      <c r="AR653" s="11"/>
      <c r="AS653" s="11"/>
      <c r="AT653" s="11"/>
      <c r="AU653" s="11"/>
      <c r="AV653" s="11"/>
      <c r="AW653" s="11"/>
      <c r="AX653" s="11"/>
      <c r="AY653" s="11"/>
      <c r="AZ653" s="11"/>
      <c r="BA653" s="11"/>
      <c r="BB653" s="11"/>
      <c r="BC653" s="11"/>
      <c r="BD653" s="11"/>
      <c r="BE653" s="11"/>
      <c r="BF653" s="11"/>
      <c r="BG653" s="11"/>
      <c r="BH653" s="11"/>
      <c r="BI653" s="11"/>
    </row>
    <row r="654" spans="18:61" x14ac:dyDescent="0.2">
      <c r="R654" s="11"/>
      <c r="S654" s="154"/>
      <c r="T654" s="13"/>
      <c r="U654" s="13"/>
      <c r="V654" s="11"/>
      <c r="W654" s="11"/>
      <c r="X654" s="12"/>
      <c r="AN654" s="11"/>
      <c r="AO654" s="11"/>
      <c r="AP654" s="11"/>
      <c r="AQ654" s="11"/>
      <c r="AR654" s="11"/>
      <c r="AS654" s="11"/>
      <c r="AT654" s="11"/>
      <c r="AU654" s="11"/>
      <c r="AV654" s="11"/>
      <c r="AW654" s="11"/>
      <c r="AX654" s="11"/>
      <c r="AY654" s="11"/>
      <c r="AZ654" s="11"/>
      <c r="BA654" s="11"/>
      <c r="BB654" s="11"/>
      <c r="BC654" s="11"/>
      <c r="BD654" s="11"/>
      <c r="BE654" s="11"/>
      <c r="BF654" s="11"/>
      <c r="BG654" s="11"/>
      <c r="BH654" s="11"/>
      <c r="BI654" s="11"/>
    </row>
    <row r="655" spans="18:61" x14ac:dyDescent="0.2">
      <c r="R655" s="11"/>
      <c r="S655" s="154"/>
      <c r="T655" s="13"/>
      <c r="U655" s="13"/>
      <c r="V655" s="11"/>
      <c r="W655" s="11"/>
      <c r="X655" s="12"/>
      <c r="AN655" s="11"/>
      <c r="AO655" s="11"/>
      <c r="AP655" s="11"/>
      <c r="AQ655" s="11"/>
      <c r="AR655" s="11"/>
      <c r="AS655" s="11"/>
      <c r="AT655" s="11"/>
      <c r="AU655" s="11"/>
      <c r="AV655" s="11"/>
      <c r="AW655" s="11"/>
      <c r="AX655" s="11"/>
      <c r="AY655" s="11"/>
      <c r="AZ655" s="11"/>
      <c r="BA655" s="11"/>
      <c r="BB655" s="11"/>
      <c r="BC655" s="11"/>
      <c r="BD655" s="11"/>
      <c r="BE655" s="11"/>
      <c r="BF655" s="11"/>
      <c r="BG655" s="11"/>
      <c r="BH655" s="11"/>
      <c r="BI655" s="11"/>
    </row>
    <row r="656" spans="18:61" x14ac:dyDescent="0.2">
      <c r="R656" s="11"/>
      <c r="S656" s="154"/>
      <c r="T656" s="13"/>
      <c r="U656" s="13"/>
      <c r="V656" s="11"/>
      <c r="W656" s="11"/>
      <c r="X656" s="12"/>
      <c r="AN656" s="11"/>
      <c r="AO656" s="11"/>
      <c r="AP656" s="11"/>
      <c r="AQ656" s="11"/>
      <c r="AR656" s="11"/>
      <c r="AS656" s="11"/>
      <c r="AT656" s="11"/>
      <c r="AU656" s="11"/>
      <c r="AV656" s="11"/>
      <c r="AW656" s="11"/>
      <c r="AX656" s="11"/>
      <c r="AY656" s="11"/>
      <c r="AZ656" s="11"/>
      <c r="BA656" s="11"/>
      <c r="BB656" s="11"/>
      <c r="BC656" s="11"/>
      <c r="BD656" s="11"/>
      <c r="BE656" s="11"/>
      <c r="BF656" s="11"/>
      <c r="BG656" s="11"/>
      <c r="BH656" s="11"/>
      <c r="BI656" s="11"/>
    </row>
    <row r="657" spans="18:61" x14ac:dyDescent="0.2">
      <c r="R657" s="11"/>
      <c r="S657" s="154"/>
      <c r="T657" s="13"/>
      <c r="U657" s="13"/>
      <c r="V657" s="11"/>
      <c r="W657" s="11"/>
      <c r="X657" s="12"/>
      <c r="AN657" s="11"/>
      <c r="AO657" s="11"/>
      <c r="AP657" s="11"/>
      <c r="AQ657" s="11"/>
      <c r="AR657" s="11"/>
      <c r="AS657" s="11"/>
      <c r="AT657" s="11"/>
      <c r="AU657" s="11"/>
      <c r="AV657" s="11"/>
      <c r="AW657" s="11"/>
      <c r="AX657" s="11"/>
      <c r="AY657" s="11"/>
      <c r="AZ657" s="11"/>
      <c r="BA657" s="11"/>
      <c r="BB657" s="11"/>
      <c r="BC657" s="11"/>
      <c r="BD657" s="11"/>
      <c r="BE657" s="11"/>
      <c r="BF657" s="11"/>
      <c r="BG657" s="11"/>
      <c r="BH657" s="11"/>
      <c r="BI657" s="11"/>
    </row>
    <row r="658" spans="18:61" x14ac:dyDescent="0.2">
      <c r="R658" s="11"/>
      <c r="S658" s="154"/>
      <c r="T658" s="13"/>
      <c r="U658" s="13"/>
      <c r="V658" s="11"/>
      <c r="W658" s="11"/>
      <c r="X658" s="12"/>
      <c r="AN658" s="11"/>
      <c r="AO658" s="11"/>
      <c r="AP658" s="11"/>
      <c r="AQ658" s="11"/>
      <c r="AR658" s="11"/>
      <c r="AS658" s="11"/>
      <c r="AT658" s="11"/>
      <c r="AU658" s="11"/>
      <c r="AV658" s="11"/>
      <c r="AW658" s="11"/>
      <c r="AX658" s="11"/>
      <c r="AY658" s="11"/>
      <c r="AZ658" s="11"/>
      <c r="BA658" s="11"/>
      <c r="BB658" s="11"/>
      <c r="BC658" s="11"/>
      <c r="BD658" s="11"/>
      <c r="BE658" s="11"/>
      <c r="BF658" s="11"/>
      <c r="BG658" s="11"/>
      <c r="BH658" s="11"/>
      <c r="BI658" s="11"/>
    </row>
    <row r="659" spans="18:61" x14ac:dyDescent="0.2">
      <c r="R659" s="11"/>
      <c r="S659" s="154"/>
      <c r="T659" s="13"/>
      <c r="U659" s="13"/>
      <c r="V659" s="11"/>
      <c r="W659" s="11"/>
      <c r="X659" s="12"/>
      <c r="AN659" s="11"/>
      <c r="AO659" s="11"/>
      <c r="AP659" s="11"/>
      <c r="AQ659" s="11"/>
      <c r="AR659" s="11"/>
      <c r="AS659" s="11"/>
      <c r="AT659" s="11"/>
      <c r="AU659" s="11"/>
      <c r="AV659" s="11"/>
      <c r="AW659" s="11"/>
      <c r="AX659" s="11"/>
      <c r="AY659" s="11"/>
      <c r="AZ659" s="11"/>
      <c r="BA659" s="11"/>
      <c r="BB659" s="11"/>
      <c r="BC659" s="11"/>
      <c r="BD659" s="11"/>
      <c r="BE659" s="11"/>
      <c r="BF659" s="11"/>
      <c r="BG659" s="11"/>
      <c r="BH659" s="11"/>
      <c r="BI659" s="11"/>
    </row>
    <row r="660" spans="18:61" x14ac:dyDescent="0.2">
      <c r="R660" s="11"/>
      <c r="S660" s="154"/>
      <c r="T660" s="13"/>
      <c r="U660" s="13"/>
      <c r="V660" s="11"/>
      <c r="W660" s="11"/>
      <c r="X660" s="12"/>
      <c r="AN660" s="11"/>
      <c r="AO660" s="11"/>
      <c r="AP660" s="11"/>
      <c r="AQ660" s="11"/>
      <c r="AR660" s="11"/>
      <c r="AS660" s="11"/>
      <c r="AT660" s="11"/>
      <c r="AU660" s="11"/>
      <c r="AV660" s="11"/>
      <c r="AW660" s="11"/>
      <c r="AX660" s="11"/>
      <c r="AY660" s="11"/>
      <c r="AZ660" s="11"/>
      <c r="BA660" s="11"/>
      <c r="BB660" s="11"/>
      <c r="BC660" s="11"/>
      <c r="BD660" s="11"/>
      <c r="BE660" s="11"/>
      <c r="BF660" s="11"/>
      <c r="BG660" s="11"/>
      <c r="BH660" s="11"/>
      <c r="BI660" s="11"/>
    </row>
    <row r="661" spans="18:61" x14ac:dyDescent="0.2">
      <c r="R661" s="11"/>
      <c r="S661" s="154"/>
      <c r="T661" s="13"/>
      <c r="U661" s="13"/>
      <c r="V661" s="11"/>
      <c r="W661" s="11"/>
      <c r="X661" s="12"/>
      <c r="AN661" s="11"/>
      <c r="AO661" s="11"/>
      <c r="AP661" s="11"/>
      <c r="AQ661" s="11"/>
      <c r="AR661" s="11"/>
      <c r="AS661" s="11"/>
      <c r="AT661" s="11"/>
      <c r="AU661" s="11"/>
      <c r="AV661" s="11"/>
      <c r="AW661" s="11"/>
      <c r="AX661" s="11"/>
      <c r="AY661" s="11"/>
      <c r="AZ661" s="11"/>
      <c r="BA661" s="11"/>
      <c r="BB661" s="11"/>
      <c r="BC661" s="11"/>
      <c r="BD661" s="11"/>
      <c r="BE661" s="11"/>
      <c r="BF661" s="11"/>
      <c r="BG661" s="11"/>
      <c r="BH661" s="11"/>
      <c r="BI661" s="11"/>
    </row>
    <row r="662" spans="18:61" x14ac:dyDescent="0.2">
      <c r="R662" s="11"/>
      <c r="S662" s="154"/>
      <c r="T662" s="13"/>
      <c r="U662" s="13"/>
      <c r="V662" s="11"/>
      <c r="W662" s="11"/>
      <c r="X662" s="12"/>
      <c r="AN662" s="11"/>
      <c r="AO662" s="11"/>
      <c r="AP662" s="11"/>
      <c r="AQ662" s="11"/>
      <c r="AR662" s="11"/>
      <c r="AS662" s="11"/>
      <c r="AT662" s="11"/>
      <c r="AU662" s="11"/>
      <c r="AV662" s="11"/>
      <c r="AW662" s="11"/>
      <c r="AX662" s="11"/>
      <c r="AY662" s="11"/>
      <c r="AZ662" s="11"/>
      <c r="BA662" s="11"/>
      <c r="BB662" s="11"/>
      <c r="BC662" s="11"/>
      <c r="BD662" s="11"/>
      <c r="BE662" s="11"/>
      <c r="BF662" s="11"/>
      <c r="BG662" s="11"/>
      <c r="BH662" s="11"/>
      <c r="BI662" s="11"/>
    </row>
    <row r="663" spans="18:61" x14ac:dyDescent="0.2">
      <c r="R663" s="11"/>
      <c r="S663" s="154"/>
      <c r="T663" s="13"/>
      <c r="U663" s="13"/>
      <c r="V663" s="11"/>
      <c r="W663" s="11"/>
      <c r="X663" s="12"/>
      <c r="AN663" s="11"/>
      <c r="AO663" s="11"/>
      <c r="AP663" s="11"/>
      <c r="AQ663" s="11"/>
      <c r="AR663" s="11"/>
      <c r="AS663" s="11"/>
      <c r="AT663" s="11"/>
      <c r="AU663" s="11"/>
      <c r="AV663" s="11"/>
      <c r="AW663" s="11"/>
      <c r="AX663" s="11"/>
      <c r="AY663" s="11"/>
      <c r="AZ663" s="11"/>
      <c r="BA663" s="11"/>
      <c r="BB663" s="11"/>
      <c r="BC663" s="11"/>
      <c r="BD663" s="11"/>
      <c r="BE663" s="11"/>
      <c r="BF663" s="11"/>
      <c r="BG663" s="11"/>
      <c r="BH663" s="11"/>
      <c r="BI663" s="11"/>
    </row>
    <row r="664" spans="18:61" x14ac:dyDescent="0.2">
      <c r="R664" s="11"/>
      <c r="S664" s="154"/>
      <c r="T664" s="13"/>
      <c r="U664" s="13"/>
      <c r="V664" s="11"/>
      <c r="W664" s="11"/>
      <c r="X664" s="12"/>
      <c r="AN664" s="11"/>
      <c r="AO664" s="11"/>
      <c r="AP664" s="11"/>
      <c r="AQ664" s="11"/>
      <c r="AR664" s="11"/>
      <c r="AS664" s="11"/>
      <c r="AT664" s="11"/>
      <c r="AU664" s="11"/>
      <c r="AV664" s="11"/>
      <c r="AW664" s="11"/>
      <c r="AX664" s="11"/>
      <c r="AY664" s="11"/>
      <c r="AZ664" s="11"/>
      <c r="BA664" s="11"/>
      <c r="BB664" s="11"/>
      <c r="BC664" s="11"/>
      <c r="BD664" s="11"/>
      <c r="BE664" s="11"/>
      <c r="BF664" s="11"/>
      <c r="BG664" s="11"/>
      <c r="BH664" s="11"/>
      <c r="BI664" s="11"/>
    </row>
    <row r="665" spans="18:61" x14ac:dyDescent="0.2">
      <c r="R665" s="11"/>
      <c r="S665" s="154"/>
      <c r="T665" s="13"/>
      <c r="U665" s="13"/>
      <c r="V665" s="11"/>
      <c r="W665" s="11"/>
      <c r="X665" s="12"/>
      <c r="AN665" s="11"/>
      <c r="AO665" s="11"/>
      <c r="AP665" s="11"/>
      <c r="AQ665" s="11"/>
      <c r="AR665" s="11"/>
      <c r="AS665" s="11"/>
      <c r="AT665" s="11"/>
      <c r="AU665" s="11"/>
      <c r="AV665" s="11"/>
      <c r="AW665" s="11"/>
      <c r="AX665" s="11"/>
      <c r="AY665" s="11"/>
      <c r="AZ665" s="11"/>
      <c r="BA665" s="11"/>
      <c r="BB665" s="11"/>
      <c r="BC665" s="11"/>
      <c r="BD665" s="11"/>
      <c r="BE665" s="11"/>
      <c r="BF665" s="11"/>
      <c r="BG665" s="11"/>
      <c r="BH665" s="11"/>
      <c r="BI665" s="11"/>
    </row>
    <row r="666" spans="18:61" x14ac:dyDescent="0.2">
      <c r="R666" s="11"/>
      <c r="S666" s="154"/>
      <c r="T666" s="13"/>
      <c r="U666" s="13"/>
      <c r="V666" s="11"/>
      <c r="W666" s="11"/>
      <c r="X666" s="12"/>
      <c r="AN666" s="11"/>
      <c r="AO666" s="11"/>
      <c r="AP666" s="11"/>
      <c r="AQ666" s="11"/>
      <c r="AR666" s="11"/>
      <c r="AS666" s="11"/>
      <c r="AT666" s="11"/>
      <c r="AU666" s="11"/>
      <c r="AV666" s="11"/>
      <c r="AW666" s="11"/>
      <c r="AX666" s="11"/>
      <c r="AY666" s="11"/>
      <c r="AZ666" s="11"/>
      <c r="BA666" s="11"/>
      <c r="BB666" s="11"/>
      <c r="BC666" s="11"/>
      <c r="BD666" s="11"/>
      <c r="BE666" s="11"/>
      <c r="BF666" s="11"/>
      <c r="BG666" s="11"/>
      <c r="BH666" s="11"/>
      <c r="BI666" s="11"/>
    </row>
    <row r="667" spans="18:61" x14ac:dyDescent="0.2">
      <c r="R667" s="11"/>
      <c r="S667" s="154"/>
      <c r="T667" s="13"/>
      <c r="U667" s="13"/>
      <c r="V667" s="11"/>
      <c r="W667" s="11"/>
      <c r="X667" s="12"/>
      <c r="AN667" s="11"/>
      <c r="AO667" s="11"/>
      <c r="AP667" s="11"/>
      <c r="AQ667" s="11"/>
      <c r="AR667" s="11"/>
      <c r="AS667" s="11"/>
      <c r="AT667" s="11"/>
      <c r="AU667" s="11"/>
      <c r="AV667" s="11"/>
      <c r="AW667" s="11"/>
      <c r="AX667" s="11"/>
      <c r="AY667" s="11"/>
      <c r="AZ667" s="11"/>
      <c r="BA667" s="11"/>
      <c r="BB667" s="11"/>
      <c r="BC667" s="11"/>
      <c r="BD667" s="11"/>
      <c r="BE667" s="11"/>
      <c r="BF667" s="11"/>
      <c r="BG667" s="11"/>
      <c r="BH667" s="11"/>
      <c r="BI667" s="11"/>
    </row>
    <row r="668" spans="18:61" x14ac:dyDescent="0.2">
      <c r="R668" s="11"/>
      <c r="S668" s="154"/>
      <c r="T668" s="13"/>
      <c r="U668" s="13"/>
      <c r="V668" s="11"/>
      <c r="W668" s="11"/>
      <c r="X668" s="12"/>
      <c r="AN668" s="11"/>
      <c r="AO668" s="11"/>
      <c r="AP668" s="11"/>
      <c r="AQ668" s="11"/>
      <c r="AR668" s="11"/>
      <c r="AS668" s="11"/>
      <c r="AT668" s="11"/>
      <c r="AU668" s="11"/>
      <c r="AV668" s="11"/>
      <c r="AW668" s="11"/>
      <c r="AX668" s="11"/>
      <c r="AY668" s="11"/>
      <c r="AZ668" s="11"/>
      <c r="BA668" s="11"/>
      <c r="BB668" s="11"/>
      <c r="BC668" s="11"/>
      <c r="BD668" s="11"/>
      <c r="BE668" s="11"/>
      <c r="BF668" s="11"/>
      <c r="BG668" s="11"/>
      <c r="BH668" s="11"/>
      <c r="BI668" s="11"/>
    </row>
    <row r="669" spans="18:61" x14ac:dyDescent="0.2">
      <c r="R669" s="11"/>
      <c r="S669" s="154"/>
      <c r="T669" s="13"/>
      <c r="U669" s="13"/>
      <c r="V669" s="11"/>
      <c r="W669" s="11"/>
      <c r="X669" s="12"/>
      <c r="AN669" s="11"/>
      <c r="AO669" s="11"/>
      <c r="AP669" s="11"/>
      <c r="AQ669" s="11"/>
      <c r="AR669" s="11"/>
      <c r="AS669" s="11"/>
      <c r="AT669" s="11"/>
      <c r="AU669" s="11"/>
      <c r="AV669" s="11"/>
      <c r="AW669" s="11"/>
      <c r="AX669" s="11"/>
      <c r="AY669" s="11"/>
      <c r="AZ669" s="11"/>
      <c r="BA669" s="11"/>
      <c r="BB669" s="11"/>
      <c r="BC669" s="11"/>
      <c r="BD669" s="11"/>
      <c r="BE669" s="11"/>
      <c r="BF669" s="11"/>
      <c r="BG669" s="11"/>
      <c r="BH669" s="11"/>
      <c r="BI669" s="11"/>
    </row>
    <row r="670" spans="18:61" x14ac:dyDescent="0.2">
      <c r="R670" s="11"/>
      <c r="S670" s="154"/>
      <c r="T670" s="13"/>
      <c r="U670" s="13"/>
      <c r="V670" s="11"/>
      <c r="W670" s="11"/>
      <c r="X670" s="12"/>
      <c r="AN670" s="11"/>
      <c r="AO670" s="11"/>
      <c r="AP670" s="11"/>
      <c r="AQ670" s="11"/>
      <c r="AR670" s="11"/>
      <c r="AS670" s="11"/>
      <c r="AT670" s="11"/>
      <c r="AU670" s="11"/>
      <c r="AV670" s="11"/>
      <c r="AW670" s="11"/>
      <c r="AX670" s="11"/>
      <c r="AY670" s="11"/>
      <c r="AZ670" s="11"/>
      <c r="BA670" s="11"/>
      <c r="BB670" s="11"/>
      <c r="BC670" s="11"/>
      <c r="BD670" s="11"/>
      <c r="BE670" s="11"/>
      <c r="BF670" s="11"/>
      <c r="BG670" s="11"/>
      <c r="BH670" s="11"/>
      <c r="BI670" s="11"/>
    </row>
    <row r="671" spans="18:61" x14ac:dyDescent="0.2">
      <c r="R671" s="11"/>
      <c r="S671" s="154"/>
      <c r="T671" s="13"/>
      <c r="U671" s="13"/>
      <c r="V671" s="11"/>
      <c r="W671" s="11"/>
      <c r="X671" s="12"/>
      <c r="AN671" s="11"/>
      <c r="AO671" s="11"/>
      <c r="AP671" s="11"/>
      <c r="AQ671" s="11"/>
      <c r="AR671" s="11"/>
      <c r="AS671" s="11"/>
      <c r="AT671" s="11"/>
      <c r="AU671" s="11"/>
      <c r="AV671" s="11"/>
      <c r="AW671" s="11"/>
      <c r="AX671" s="11"/>
      <c r="AY671" s="11"/>
      <c r="AZ671" s="11"/>
      <c r="BA671" s="11"/>
      <c r="BB671" s="11"/>
      <c r="BC671" s="11"/>
      <c r="BD671" s="11"/>
      <c r="BE671" s="11"/>
      <c r="BF671" s="11"/>
      <c r="BG671" s="11"/>
      <c r="BH671" s="11"/>
      <c r="BI671" s="11"/>
    </row>
    <row r="672" spans="18:61" x14ac:dyDescent="0.2">
      <c r="R672" s="11"/>
      <c r="S672" s="154"/>
      <c r="T672" s="13"/>
      <c r="U672" s="13"/>
      <c r="V672" s="11"/>
      <c r="W672" s="11"/>
      <c r="X672" s="12"/>
      <c r="AN672" s="11"/>
      <c r="AO672" s="11"/>
      <c r="AP672" s="11"/>
      <c r="AQ672" s="11"/>
      <c r="AR672" s="11"/>
      <c r="AS672" s="11"/>
      <c r="AT672" s="11"/>
      <c r="AU672" s="11"/>
      <c r="AV672" s="11"/>
      <c r="AW672" s="11"/>
      <c r="AX672" s="11"/>
      <c r="AY672" s="11"/>
      <c r="AZ672" s="11"/>
      <c r="BA672" s="11"/>
      <c r="BB672" s="11"/>
      <c r="BC672" s="11"/>
      <c r="BD672" s="11"/>
      <c r="BE672" s="11"/>
      <c r="BF672" s="11"/>
      <c r="BG672" s="11"/>
      <c r="BH672" s="11"/>
      <c r="BI672" s="11"/>
    </row>
    <row r="673" spans="18:61" x14ac:dyDescent="0.2">
      <c r="R673" s="11"/>
      <c r="S673" s="154"/>
      <c r="T673" s="13"/>
      <c r="U673" s="13"/>
      <c r="V673" s="11"/>
      <c r="W673" s="11"/>
      <c r="X673" s="12"/>
      <c r="AN673" s="11"/>
      <c r="AO673" s="11"/>
      <c r="AP673" s="11"/>
      <c r="AQ673" s="11"/>
      <c r="AR673" s="11"/>
      <c r="AS673" s="11"/>
      <c r="AT673" s="11"/>
      <c r="AU673" s="11"/>
      <c r="AV673" s="11"/>
      <c r="AW673" s="11"/>
      <c r="AX673" s="11"/>
      <c r="AY673" s="11"/>
      <c r="AZ673" s="11"/>
      <c r="BA673" s="11"/>
      <c r="BB673" s="11"/>
      <c r="BC673" s="11"/>
      <c r="BD673" s="11"/>
      <c r="BE673" s="11"/>
      <c r="BF673" s="11"/>
      <c r="BG673" s="11"/>
      <c r="BH673" s="11"/>
      <c r="BI673" s="11"/>
    </row>
    <row r="674" spans="18:61" x14ac:dyDescent="0.2">
      <c r="R674" s="11"/>
      <c r="S674" s="154"/>
      <c r="T674" s="13"/>
      <c r="U674" s="13"/>
      <c r="V674" s="11"/>
      <c r="W674" s="11"/>
      <c r="X674" s="12"/>
      <c r="AN674" s="11"/>
      <c r="AO674" s="11"/>
      <c r="AP674" s="11"/>
      <c r="AQ674" s="11"/>
      <c r="AR674" s="11"/>
      <c r="AS674" s="11"/>
      <c r="AT674" s="11"/>
      <c r="AU674" s="11"/>
      <c r="AV674" s="11"/>
      <c r="AW674" s="11"/>
      <c r="AX674" s="11"/>
      <c r="AY674" s="11"/>
      <c r="AZ674" s="11"/>
      <c r="BA674" s="11"/>
      <c r="BB674" s="11"/>
      <c r="BC674" s="11"/>
      <c r="BD674" s="11"/>
      <c r="BE674" s="11"/>
      <c r="BF674" s="11"/>
      <c r="BG674" s="11"/>
      <c r="BH674" s="11"/>
      <c r="BI674" s="11"/>
    </row>
    <row r="675" spans="18:61" x14ac:dyDescent="0.2">
      <c r="R675" s="11"/>
      <c r="S675" s="154"/>
      <c r="T675" s="13"/>
      <c r="U675" s="13"/>
      <c r="V675" s="11"/>
      <c r="W675" s="11"/>
      <c r="X675" s="12"/>
      <c r="AN675" s="11"/>
      <c r="AO675" s="11"/>
      <c r="AP675" s="11"/>
      <c r="AQ675" s="11"/>
      <c r="AR675" s="11"/>
      <c r="AS675" s="11"/>
      <c r="AT675" s="11"/>
      <c r="AU675" s="11"/>
      <c r="AV675" s="11"/>
      <c r="AW675" s="11"/>
      <c r="AX675" s="11"/>
      <c r="AY675" s="11"/>
      <c r="AZ675" s="11"/>
      <c r="BA675" s="11"/>
      <c r="BB675" s="11"/>
      <c r="BC675" s="11"/>
      <c r="BD675" s="11"/>
      <c r="BE675" s="11"/>
      <c r="BF675" s="11"/>
      <c r="BG675" s="11"/>
      <c r="BH675" s="11"/>
      <c r="BI675" s="11"/>
    </row>
    <row r="676" spans="18:61" x14ac:dyDescent="0.2">
      <c r="R676" s="11"/>
      <c r="S676" s="154"/>
      <c r="T676" s="13"/>
      <c r="U676" s="13"/>
      <c r="V676" s="11"/>
      <c r="W676" s="11"/>
      <c r="X676" s="12"/>
      <c r="AN676" s="11"/>
      <c r="AO676" s="11"/>
      <c r="AP676" s="11"/>
      <c r="AQ676" s="11"/>
      <c r="AR676" s="11"/>
      <c r="AS676" s="11"/>
      <c r="AT676" s="11"/>
      <c r="AU676" s="11"/>
      <c r="AV676" s="11"/>
      <c r="AW676" s="11"/>
      <c r="AX676" s="11"/>
      <c r="AY676" s="11"/>
      <c r="AZ676" s="11"/>
      <c r="BA676" s="11"/>
      <c r="BB676" s="11"/>
      <c r="BC676" s="11"/>
      <c r="BD676" s="11"/>
      <c r="BE676" s="11"/>
      <c r="BF676" s="11"/>
      <c r="BG676" s="11"/>
      <c r="BH676" s="11"/>
      <c r="BI676" s="11"/>
    </row>
    <row r="677" spans="18:61" x14ac:dyDescent="0.2">
      <c r="R677" s="11"/>
      <c r="S677" s="154"/>
      <c r="T677" s="13"/>
      <c r="U677" s="13"/>
      <c r="V677" s="11"/>
      <c r="W677" s="11"/>
      <c r="X677" s="12"/>
      <c r="AN677" s="11"/>
      <c r="AO677" s="11"/>
      <c r="AP677" s="11"/>
      <c r="AQ677" s="11"/>
      <c r="AR677" s="11"/>
      <c r="AS677" s="11"/>
      <c r="AT677" s="11"/>
      <c r="AU677" s="11"/>
      <c r="AV677" s="11"/>
      <c r="AW677" s="11"/>
      <c r="AX677" s="11"/>
      <c r="AY677" s="11"/>
      <c r="AZ677" s="11"/>
      <c r="BA677" s="11"/>
      <c r="BB677" s="11"/>
      <c r="BC677" s="11"/>
      <c r="BD677" s="11"/>
      <c r="BE677" s="11"/>
      <c r="BF677" s="11"/>
      <c r="BG677" s="11"/>
      <c r="BH677" s="11"/>
      <c r="BI677" s="11"/>
    </row>
    <row r="678" spans="18:61" x14ac:dyDescent="0.2">
      <c r="R678" s="11"/>
      <c r="S678" s="154"/>
      <c r="T678" s="13"/>
      <c r="U678" s="13"/>
      <c r="V678" s="11"/>
      <c r="W678" s="11"/>
      <c r="X678" s="12"/>
      <c r="AN678" s="11"/>
      <c r="AO678" s="11"/>
      <c r="AP678" s="11"/>
      <c r="AQ678" s="11"/>
      <c r="AR678" s="11"/>
      <c r="AS678" s="11"/>
      <c r="AT678" s="11"/>
      <c r="AU678" s="11"/>
      <c r="AV678" s="11"/>
      <c r="AW678" s="11"/>
      <c r="AX678" s="11"/>
      <c r="AY678" s="11"/>
      <c r="AZ678" s="11"/>
      <c r="BA678" s="11"/>
      <c r="BB678" s="11"/>
      <c r="BC678" s="11"/>
      <c r="BD678" s="11"/>
      <c r="BE678" s="11"/>
      <c r="BF678" s="11"/>
      <c r="BG678" s="11"/>
      <c r="BH678" s="11"/>
      <c r="BI678" s="11"/>
    </row>
    <row r="679" spans="18:61" x14ac:dyDescent="0.2">
      <c r="R679" s="11"/>
      <c r="S679" s="154"/>
      <c r="T679" s="13"/>
      <c r="U679" s="13"/>
      <c r="V679" s="11"/>
      <c r="W679" s="11"/>
      <c r="X679" s="12"/>
      <c r="AN679" s="11"/>
      <c r="AO679" s="11"/>
      <c r="AP679" s="11"/>
      <c r="AQ679" s="11"/>
      <c r="AR679" s="11"/>
      <c r="AS679" s="11"/>
      <c r="AT679" s="11"/>
      <c r="AU679" s="11"/>
      <c r="AV679" s="11"/>
      <c r="AW679" s="11"/>
      <c r="AX679" s="11"/>
      <c r="AY679" s="11"/>
      <c r="AZ679" s="11"/>
      <c r="BA679" s="11"/>
      <c r="BB679" s="11"/>
      <c r="BC679" s="11"/>
      <c r="BD679" s="11"/>
      <c r="BE679" s="11"/>
      <c r="BF679" s="11"/>
      <c r="BG679" s="11"/>
      <c r="BH679" s="11"/>
      <c r="BI679" s="11"/>
    </row>
    <row r="680" spans="18:61" x14ac:dyDescent="0.2">
      <c r="R680" s="11"/>
      <c r="S680" s="154"/>
      <c r="T680" s="13"/>
      <c r="U680" s="13"/>
      <c r="V680" s="11"/>
      <c r="W680" s="11"/>
      <c r="X680" s="12"/>
      <c r="AN680" s="11"/>
      <c r="AO680" s="11"/>
      <c r="AP680" s="11"/>
      <c r="AQ680" s="11"/>
      <c r="AR680" s="11"/>
      <c r="AS680" s="11"/>
      <c r="AT680" s="11"/>
      <c r="AU680" s="11"/>
      <c r="AV680" s="11"/>
      <c r="AW680" s="11"/>
      <c r="AX680" s="11"/>
      <c r="AY680" s="11"/>
      <c r="AZ680" s="11"/>
      <c r="BA680" s="11"/>
      <c r="BB680" s="11"/>
      <c r="BC680" s="11"/>
      <c r="BD680" s="11"/>
      <c r="BE680" s="11"/>
      <c r="BF680" s="11"/>
      <c r="BG680" s="11"/>
      <c r="BH680" s="11"/>
      <c r="BI680" s="11"/>
    </row>
    <row r="681" spans="18:61" x14ac:dyDescent="0.2">
      <c r="R681" s="11"/>
      <c r="S681" s="154"/>
      <c r="T681" s="13"/>
      <c r="U681" s="13"/>
      <c r="V681" s="11"/>
      <c r="W681" s="11"/>
      <c r="X681" s="12"/>
      <c r="AN681" s="11"/>
      <c r="AO681" s="11"/>
      <c r="AP681" s="11"/>
      <c r="AQ681" s="11"/>
      <c r="AR681" s="11"/>
      <c r="AS681" s="11"/>
      <c r="AT681" s="11"/>
      <c r="AU681" s="11"/>
      <c r="AV681" s="11"/>
      <c r="AW681" s="11"/>
      <c r="AX681" s="11"/>
      <c r="AY681" s="11"/>
      <c r="AZ681" s="11"/>
      <c r="BA681" s="11"/>
      <c r="BB681" s="11"/>
      <c r="BC681" s="11"/>
      <c r="BD681" s="11"/>
      <c r="BE681" s="11"/>
      <c r="BF681" s="11"/>
      <c r="BG681" s="11"/>
      <c r="BH681" s="11"/>
      <c r="BI681" s="11"/>
    </row>
    <row r="682" spans="18:61" x14ac:dyDescent="0.2">
      <c r="R682" s="11"/>
      <c r="S682" s="154"/>
      <c r="T682" s="13"/>
      <c r="U682" s="13"/>
      <c r="V682" s="11"/>
      <c r="W682" s="11"/>
      <c r="X682" s="12"/>
      <c r="AN682" s="11"/>
      <c r="AO682" s="11"/>
      <c r="AP682" s="11"/>
      <c r="AQ682" s="11"/>
      <c r="AR682" s="11"/>
      <c r="AS682" s="11"/>
      <c r="AT682" s="11"/>
      <c r="AU682" s="11"/>
      <c r="AV682" s="11"/>
      <c r="AW682" s="11"/>
      <c r="AX682" s="11"/>
      <c r="AY682" s="11"/>
      <c r="AZ682" s="11"/>
      <c r="BA682" s="11"/>
      <c r="BB682" s="11"/>
      <c r="BC682" s="11"/>
      <c r="BD682" s="11"/>
      <c r="BE682" s="11"/>
      <c r="BF682" s="11"/>
      <c r="BG682" s="11"/>
      <c r="BH682" s="11"/>
      <c r="BI682" s="11"/>
    </row>
    <row r="683" spans="18:61" x14ac:dyDescent="0.2">
      <c r="R683" s="11"/>
      <c r="S683" s="154"/>
      <c r="T683" s="13"/>
      <c r="U683" s="13"/>
      <c r="V683" s="11"/>
      <c r="W683" s="11"/>
      <c r="X683" s="12"/>
      <c r="AN683" s="11"/>
      <c r="AO683" s="11"/>
      <c r="AP683" s="11"/>
      <c r="AQ683" s="11"/>
      <c r="AR683" s="11"/>
      <c r="AS683" s="11"/>
      <c r="AT683" s="11"/>
      <c r="AU683" s="11"/>
      <c r="AV683" s="11"/>
      <c r="AW683" s="11"/>
      <c r="AX683" s="11"/>
      <c r="AY683" s="11"/>
      <c r="AZ683" s="11"/>
      <c r="BA683" s="11"/>
      <c r="BB683" s="11"/>
      <c r="BC683" s="11"/>
      <c r="BD683" s="11"/>
      <c r="BE683" s="11"/>
      <c r="BF683" s="11"/>
      <c r="BG683" s="11"/>
      <c r="BH683" s="11"/>
      <c r="BI683" s="11"/>
    </row>
    <row r="684" spans="18:61" x14ac:dyDescent="0.2">
      <c r="R684" s="11"/>
      <c r="S684" s="154"/>
      <c r="T684" s="13"/>
      <c r="U684" s="13"/>
      <c r="V684" s="11"/>
      <c r="W684" s="11"/>
      <c r="X684" s="12"/>
      <c r="AN684" s="11"/>
      <c r="AO684" s="11"/>
      <c r="AP684" s="11"/>
      <c r="AQ684" s="11"/>
      <c r="AR684" s="11"/>
      <c r="AS684" s="11"/>
      <c r="AT684" s="11"/>
      <c r="AU684" s="11"/>
      <c r="AV684" s="11"/>
      <c r="AW684" s="11"/>
      <c r="AX684" s="11"/>
      <c r="AY684" s="11"/>
      <c r="AZ684" s="11"/>
      <c r="BA684" s="11"/>
      <c r="BB684" s="11"/>
      <c r="BC684" s="11"/>
      <c r="BD684" s="11"/>
      <c r="BE684" s="11"/>
      <c r="BF684" s="11"/>
      <c r="BG684" s="11"/>
      <c r="BH684" s="11"/>
      <c r="BI684" s="11"/>
    </row>
    <row r="685" spans="18:61" x14ac:dyDescent="0.2">
      <c r="R685" s="11"/>
      <c r="S685" s="154"/>
      <c r="T685" s="13"/>
      <c r="U685" s="13"/>
      <c r="V685" s="11"/>
      <c r="W685" s="11"/>
      <c r="X685" s="12"/>
      <c r="AN685" s="11"/>
      <c r="AO685" s="11"/>
      <c r="AP685" s="11"/>
      <c r="AQ685" s="11"/>
      <c r="AR685" s="11"/>
      <c r="AS685" s="11"/>
      <c r="AT685" s="11"/>
      <c r="AU685" s="11"/>
      <c r="AV685" s="11"/>
      <c r="AW685" s="11"/>
      <c r="AX685" s="11"/>
      <c r="AY685" s="11"/>
      <c r="AZ685" s="11"/>
      <c r="BA685" s="11"/>
      <c r="BB685" s="11"/>
      <c r="BC685" s="11"/>
      <c r="BD685" s="11"/>
      <c r="BE685" s="11"/>
      <c r="BF685" s="11"/>
      <c r="BG685" s="11"/>
      <c r="BH685" s="11"/>
      <c r="BI685" s="11"/>
    </row>
    <row r="686" spans="18:61" x14ac:dyDescent="0.2">
      <c r="R686" s="11"/>
      <c r="S686" s="154"/>
      <c r="T686" s="13"/>
      <c r="U686" s="13"/>
      <c r="V686" s="11"/>
      <c r="W686" s="11"/>
      <c r="X686" s="12"/>
      <c r="AN686" s="11"/>
      <c r="AO686" s="11"/>
      <c r="AP686" s="11"/>
      <c r="AQ686" s="11"/>
      <c r="AR686" s="11"/>
      <c r="AS686" s="11"/>
      <c r="AT686" s="11"/>
      <c r="AU686" s="11"/>
      <c r="AV686" s="11"/>
      <c r="AW686" s="11"/>
      <c r="AX686" s="11"/>
      <c r="AY686" s="11"/>
      <c r="AZ686" s="11"/>
      <c r="BA686" s="11"/>
      <c r="BB686" s="11"/>
      <c r="BC686" s="11"/>
      <c r="BD686" s="11"/>
      <c r="BE686" s="11"/>
      <c r="BF686" s="11"/>
      <c r="BG686" s="11"/>
      <c r="BH686" s="11"/>
      <c r="BI686" s="11"/>
    </row>
    <row r="687" spans="18:61" x14ac:dyDescent="0.2">
      <c r="R687" s="11"/>
      <c r="S687" s="154"/>
      <c r="T687" s="13"/>
      <c r="U687" s="13"/>
      <c r="V687" s="11"/>
      <c r="W687" s="11"/>
      <c r="X687" s="12"/>
      <c r="AN687" s="11"/>
      <c r="AO687" s="11"/>
      <c r="AP687" s="11"/>
      <c r="AQ687" s="11"/>
      <c r="AR687" s="11"/>
      <c r="AS687" s="11"/>
      <c r="AT687" s="11"/>
      <c r="AU687" s="11"/>
      <c r="AV687" s="11"/>
      <c r="AW687" s="11"/>
      <c r="AX687" s="11"/>
      <c r="AY687" s="11"/>
      <c r="AZ687" s="11"/>
      <c r="BA687" s="11"/>
      <c r="BB687" s="11"/>
      <c r="BC687" s="11"/>
      <c r="BD687" s="11"/>
      <c r="BE687" s="11"/>
      <c r="BF687" s="11"/>
      <c r="BG687" s="11"/>
      <c r="BH687" s="11"/>
      <c r="BI687" s="11"/>
    </row>
    <row r="688" spans="18:61" x14ac:dyDescent="0.2">
      <c r="R688" s="11"/>
      <c r="S688" s="154"/>
      <c r="T688" s="13"/>
      <c r="U688" s="13"/>
      <c r="V688" s="11"/>
      <c r="W688" s="11"/>
      <c r="X688" s="12"/>
      <c r="AN688" s="11"/>
      <c r="AO688" s="11"/>
      <c r="AP688" s="11"/>
      <c r="AQ688" s="11"/>
      <c r="AR688" s="11"/>
      <c r="AS688" s="11"/>
      <c r="AT688" s="11"/>
      <c r="AU688" s="11"/>
      <c r="AV688" s="11"/>
      <c r="AW688" s="11"/>
      <c r="AX688" s="11"/>
      <c r="AY688" s="11"/>
      <c r="AZ688" s="11"/>
      <c r="BA688" s="11"/>
      <c r="BB688" s="11"/>
      <c r="BC688" s="11"/>
      <c r="BD688" s="11"/>
      <c r="BE688" s="11"/>
      <c r="BF688" s="11"/>
      <c r="BG688" s="11"/>
      <c r="BH688" s="11"/>
      <c r="BI688" s="11"/>
    </row>
    <row r="689" spans="18:61" x14ac:dyDescent="0.2">
      <c r="R689" s="11"/>
      <c r="S689" s="154"/>
      <c r="T689" s="13"/>
      <c r="U689" s="13"/>
      <c r="V689" s="11"/>
      <c r="W689" s="11"/>
      <c r="X689" s="12"/>
      <c r="AN689" s="11"/>
      <c r="AO689" s="11"/>
      <c r="AP689" s="11"/>
      <c r="AQ689" s="11"/>
      <c r="AR689" s="11"/>
      <c r="AS689" s="11"/>
      <c r="AT689" s="11"/>
      <c r="AU689" s="11"/>
      <c r="AV689" s="11"/>
      <c r="AW689" s="11"/>
      <c r="AX689" s="11"/>
      <c r="AY689" s="11"/>
      <c r="AZ689" s="11"/>
      <c r="BA689" s="11"/>
      <c r="BB689" s="11"/>
      <c r="BC689" s="11"/>
      <c r="BD689" s="11"/>
      <c r="BE689" s="11"/>
      <c r="BF689" s="11"/>
      <c r="BG689" s="11"/>
      <c r="BH689" s="11"/>
      <c r="BI689" s="11"/>
    </row>
    <row r="690" spans="18:61" x14ac:dyDescent="0.2">
      <c r="R690" s="11"/>
      <c r="S690" s="154"/>
      <c r="T690" s="13"/>
      <c r="U690" s="13"/>
      <c r="V690" s="11"/>
      <c r="W690" s="11"/>
      <c r="X690" s="12"/>
      <c r="AN690" s="11"/>
      <c r="AO690" s="11"/>
      <c r="AP690" s="11"/>
      <c r="AQ690" s="11"/>
      <c r="AR690" s="11"/>
      <c r="AS690" s="11"/>
      <c r="AT690" s="11"/>
      <c r="AU690" s="11"/>
      <c r="AV690" s="11"/>
      <c r="AW690" s="11"/>
      <c r="AX690" s="11"/>
      <c r="AY690" s="11"/>
      <c r="AZ690" s="11"/>
      <c r="BA690" s="11"/>
      <c r="BB690" s="11"/>
      <c r="BC690" s="11"/>
      <c r="BD690" s="11"/>
      <c r="BE690" s="11"/>
      <c r="BF690" s="11"/>
      <c r="BG690" s="11"/>
      <c r="BH690" s="11"/>
      <c r="BI690" s="11"/>
    </row>
    <row r="691" spans="18:61" x14ac:dyDescent="0.2">
      <c r="R691" s="11"/>
      <c r="S691" s="154"/>
      <c r="T691" s="13"/>
      <c r="U691" s="13"/>
      <c r="V691" s="11"/>
      <c r="W691" s="11"/>
      <c r="X691" s="12"/>
      <c r="AN691" s="11"/>
      <c r="AO691" s="11"/>
      <c r="AP691" s="11"/>
      <c r="AQ691" s="11"/>
      <c r="AR691" s="11"/>
      <c r="AS691" s="11"/>
      <c r="AT691" s="11"/>
      <c r="AU691" s="11"/>
      <c r="AV691" s="11"/>
      <c r="AW691" s="11"/>
      <c r="AX691" s="11"/>
      <c r="AY691" s="11"/>
      <c r="AZ691" s="11"/>
      <c r="BA691" s="11"/>
      <c r="BB691" s="11"/>
      <c r="BC691" s="11"/>
      <c r="BD691" s="11"/>
      <c r="BE691" s="11"/>
      <c r="BF691" s="11"/>
      <c r="BG691" s="11"/>
      <c r="BH691" s="11"/>
      <c r="BI691" s="11"/>
    </row>
    <row r="692" spans="18:61" x14ac:dyDescent="0.2">
      <c r="R692" s="11"/>
      <c r="S692" s="154"/>
      <c r="T692" s="13"/>
      <c r="U692" s="13"/>
      <c r="V692" s="11"/>
      <c r="W692" s="11"/>
      <c r="X692" s="12"/>
      <c r="AN692" s="11"/>
      <c r="AO692" s="11"/>
      <c r="AP692" s="11"/>
      <c r="AQ692" s="11"/>
      <c r="AR692" s="11"/>
      <c r="AS692" s="11"/>
      <c r="AT692" s="11"/>
      <c r="AU692" s="11"/>
      <c r="AV692" s="11"/>
      <c r="AW692" s="11"/>
      <c r="AX692" s="11"/>
      <c r="AY692" s="11"/>
      <c r="AZ692" s="11"/>
      <c r="BA692" s="11"/>
      <c r="BB692" s="11"/>
      <c r="BC692" s="11"/>
      <c r="BD692" s="11"/>
      <c r="BE692" s="11"/>
      <c r="BF692" s="11"/>
      <c r="BG692" s="11"/>
      <c r="BH692" s="11"/>
      <c r="BI692" s="11"/>
    </row>
    <row r="693" spans="18:61" x14ac:dyDescent="0.2">
      <c r="R693" s="11"/>
      <c r="S693" s="154"/>
      <c r="T693" s="13"/>
      <c r="U693" s="13"/>
      <c r="V693" s="11"/>
      <c r="W693" s="11"/>
      <c r="X693" s="12"/>
      <c r="AN693" s="11"/>
      <c r="AO693" s="11"/>
      <c r="AP693" s="11"/>
      <c r="AQ693" s="11"/>
      <c r="AR693" s="11"/>
      <c r="AS693" s="11"/>
      <c r="AT693" s="11"/>
      <c r="AU693" s="11"/>
      <c r="AV693" s="11"/>
      <c r="AW693" s="11"/>
      <c r="AX693" s="11"/>
      <c r="AY693" s="11"/>
      <c r="AZ693" s="11"/>
      <c r="BA693" s="11"/>
      <c r="BB693" s="11"/>
      <c r="BC693" s="11"/>
      <c r="BD693" s="11"/>
      <c r="BE693" s="11"/>
      <c r="BF693" s="11"/>
      <c r="BG693" s="11"/>
      <c r="BH693" s="11"/>
      <c r="BI693" s="11"/>
    </row>
    <row r="694" spans="18:61" x14ac:dyDescent="0.2">
      <c r="R694" s="11"/>
      <c r="S694" s="154"/>
      <c r="T694" s="13"/>
      <c r="U694" s="13"/>
      <c r="V694" s="11"/>
      <c r="W694" s="11"/>
      <c r="X694" s="12"/>
      <c r="AN694" s="11"/>
      <c r="AO694" s="11"/>
      <c r="AP694" s="11"/>
      <c r="AQ694" s="11"/>
      <c r="AR694" s="11"/>
      <c r="AS694" s="11"/>
      <c r="AT694" s="11"/>
      <c r="AU694" s="11"/>
      <c r="AV694" s="11"/>
      <c r="AW694" s="11"/>
      <c r="AX694" s="11"/>
      <c r="AY694" s="11"/>
      <c r="AZ694" s="11"/>
      <c r="BA694" s="11"/>
      <c r="BB694" s="11"/>
      <c r="BC694" s="11"/>
      <c r="BD694" s="11"/>
      <c r="BE694" s="11"/>
      <c r="BF694" s="11"/>
      <c r="BG694" s="11"/>
      <c r="BH694" s="11"/>
      <c r="BI694" s="11"/>
    </row>
    <row r="695" spans="18:61" x14ac:dyDescent="0.2">
      <c r="R695" s="11"/>
      <c r="S695" s="154"/>
      <c r="T695" s="13"/>
      <c r="U695" s="13"/>
      <c r="V695" s="11"/>
      <c r="W695" s="11"/>
      <c r="X695" s="12"/>
      <c r="AN695" s="11"/>
      <c r="AO695" s="11"/>
      <c r="AP695" s="11"/>
      <c r="AQ695" s="11"/>
      <c r="AR695" s="11"/>
      <c r="AS695" s="11"/>
      <c r="AT695" s="11"/>
      <c r="AU695" s="11"/>
      <c r="AV695" s="11"/>
      <c r="AW695" s="11"/>
      <c r="AX695" s="11"/>
      <c r="AY695" s="11"/>
      <c r="AZ695" s="11"/>
      <c r="BA695" s="11"/>
      <c r="BB695" s="11"/>
      <c r="BC695" s="11"/>
      <c r="BD695" s="11"/>
      <c r="BE695" s="11"/>
      <c r="BF695" s="11"/>
      <c r="BG695" s="11"/>
      <c r="BH695" s="11"/>
      <c r="BI695" s="11"/>
    </row>
    <row r="696" spans="18:61" x14ac:dyDescent="0.2">
      <c r="R696" s="11"/>
      <c r="S696" s="154"/>
      <c r="T696" s="13"/>
      <c r="U696" s="13"/>
      <c r="V696" s="11"/>
      <c r="W696" s="11"/>
      <c r="X696" s="12"/>
      <c r="AN696" s="11"/>
      <c r="AO696" s="11"/>
      <c r="AP696" s="11"/>
      <c r="AQ696" s="11"/>
      <c r="AR696" s="11"/>
      <c r="AS696" s="11"/>
      <c r="AT696" s="11"/>
      <c r="AU696" s="11"/>
      <c r="AV696" s="11"/>
      <c r="AW696" s="11"/>
      <c r="AX696" s="11"/>
      <c r="AY696" s="11"/>
      <c r="AZ696" s="11"/>
      <c r="BA696" s="11"/>
      <c r="BB696" s="11"/>
      <c r="BC696" s="11"/>
      <c r="BD696" s="11"/>
      <c r="BE696" s="11"/>
      <c r="BF696" s="11"/>
      <c r="BG696" s="11"/>
      <c r="BH696" s="11"/>
      <c r="BI696" s="11"/>
    </row>
    <row r="697" spans="18:61" x14ac:dyDescent="0.2">
      <c r="R697" s="11"/>
      <c r="S697" s="154"/>
      <c r="T697" s="13"/>
      <c r="U697" s="13"/>
      <c r="V697" s="11"/>
      <c r="W697" s="11"/>
      <c r="X697" s="12"/>
      <c r="AN697" s="11"/>
      <c r="AO697" s="11"/>
      <c r="AP697" s="11"/>
      <c r="AQ697" s="11"/>
      <c r="AR697" s="11"/>
      <c r="AS697" s="11"/>
      <c r="AT697" s="11"/>
      <c r="AU697" s="11"/>
      <c r="AV697" s="11"/>
      <c r="AW697" s="11"/>
      <c r="AX697" s="11"/>
      <c r="AY697" s="11"/>
      <c r="AZ697" s="11"/>
      <c r="BA697" s="11"/>
      <c r="BB697" s="11"/>
      <c r="BC697" s="11"/>
      <c r="BD697" s="11"/>
      <c r="BE697" s="11"/>
      <c r="BF697" s="11"/>
      <c r="BG697" s="11"/>
      <c r="BH697" s="11"/>
      <c r="BI697" s="11"/>
    </row>
    <row r="698" spans="18:61" x14ac:dyDescent="0.2">
      <c r="R698" s="11"/>
      <c r="S698" s="154"/>
      <c r="T698" s="13"/>
      <c r="U698" s="13"/>
      <c r="V698" s="11"/>
      <c r="W698" s="11"/>
      <c r="X698" s="12"/>
      <c r="AN698" s="11"/>
      <c r="AO698" s="11"/>
      <c r="AP698" s="11"/>
      <c r="AQ698" s="11"/>
      <c r="AR698" s="11"/>
      <c r="AS698" s="11"/>
      <c r="AT698" s="11"/>
      <c r="AU698" s="11"/>
      <c r="AV698" s="11"/>
      <c r="AW698" s="11"/>
      <c r="AX698" s="11"/>
      <c r="AY698" s="11"/>
      <c r="AZ698" s="11"/>
      <c r="BA698" s="11"/>
      <c r="BB698" s="11"/>
      <c r="BC698" s="11"/>
      <c r="BD698" s="11"/>
      <c r="BE698" s="11"/>
      <c r="BF698" s="11"/>
      <c r="BG698" s="11"/>
      <c r="BH698" s="11"/>
      <c r="BI698" s="11"/>
    </row>
    <row r="699" spans="18:61" x14ac:dyDescent="0.2">
      <c r="R699" s="11"/>
      <c r="S699" s="154"/>
      <c r="T699" s="13"/>
      <c r="U699" s="13"/>
      <c r="V699" s="11"/>
      <c r="W699" s="11"/>
      <c r="X699" s="12"/>
      <c r="AN699" s="11"/>
      <c r="AO699" s="11"/>
      <c r="AP699" s="11"/>
      <c r="AQ699" s="11"/>
      <c r="AR699" s="11"/>
      <c r="AS699" s="11"/>
      <c r="AT699" s="11"/>
      <c r="AU699" s="11"/>
      <c r="AV699" s="11"/>
      <c r="AW699" s="11"/>
      <c r="AX699" s="11"/>
      <c r="AY699" s="11"/>
      <c r="AZ699" s="11"/>
      <c r="BA699" s="11"/>
      <c r="BB699" s="11"/>
      <c r="BC699" s="11"/>
      <c r="BD699" s="11"/>
      <c r="BE699" s="11"/>
      <c r="BF699" s="11"/>
      <c r="BG699" s="11"/>
      <c r="BH699" s="11"/>
      <c r="BI699" s="11"/>
    </row>
    <row r="700" spans="18:61" x14ac:dyDescent="0.2">
      <c r="R700" s="11"/>
      <c r="S700" s="154"/>
      <c r="T700" s="13"/>
      <c r="U700" s="13"/>
      <c r="V700" s="11"/>
      <c r="W700" s="11"/>
      <c r="X700" s="12"/>
      <c r="AN700" s="11"/>
      <c r="AO700" s="11"/>
      <c r="AP700" s="11"/>
      <c r="AQ700" s="11"/>
      <c r="AR700" s="11"/>
      <c r="AS700" s="11"/>
      <c r="AT700" s="11"/>
      <c r="AU700" s="11"/>
      <c r="AV700" s="11"/>
      <c r="AW700" s="11"/>
      <c r="AX700" s="11"/>
      <c r="AY700" s="11"/>
      <c r="AZ700" s="11"/>
      <c r="BA700" s="11"/>
      <c r="BB700" s="11"/>
      <c r="BC700" s="11"/>
      <c r="BD700" s="11"/>
      <c r="BE700" s="11"/>
      <c r="BF700" s="11"/>
      <c r="BG700" s="11"/>
      <c r="BH700" s="11"/>
      <c r="BI700" s="11"/>
    </row>
    <row r="701" spans="18:61" x14ac:dyDescent="0.2">
      <c r="R701" s="11"/>
      <c r="S701" s="154"/>
      <c r="T701" s="13"/>
      <c r="U701" s="13"/>
      <c r="V701" s="11"/>
      <c r="W701" s="11"/>
      <c r="X701" s="12"/>
      <c r="AN701" s="11"/>
      <c r="AO701" s="11"/>
      <c r="AP701" s="11"/>
      <c r="AQ701" s="11"/>
      <c r="AR701" s="11"/>
      <c r="AS701" s="11"/>
      <c r="AT701" s="11"/>
      <c r="AU701" s="11"/>
      <c r="AV701" s="11"/>
      <c r="AW701" s="11"/>
      <c r="AX701" s="11"/>
      <c r="AY701" s="11"/>
      <c r="AZ701" s="11"/>
      <c r="BA701" s="11"/>
      <c r="BB701" s="11"/>
      <c r="BC701" s="11"/>
      <c r="BD701" s="11"/>
      <c r="BE701" s="11"/>
      <c r="BF701" s="11"/>
      <c r="BG701" s="11"/>
      <c r="BH701" s="11"/>
      <c r="BI701" s="11"/>
    </row>
    <row r="702" spans="18:61" x14ac:dyDescent="0.2">
      <c r="R702" s="11"/>
      <c r="S702" s="154"/>
      <c r="T702" s="13"/>
      <c r="U702" s="13"/>
      <c r="V702" s="11"/>
      <c r="W702" s="11"/>
      <c r="X702" s="12"/>
      <c r="AN702" s="11"/>
      <c r="AO702" s="11"/>
      <c r="AP702" s="11"/>
      <c r="AQ702" s="11"/>
      <c r="AR702" s="11"/>
      <c r="AS702" s="11"/>
      <c r="AT702" s="11"/>
      <c r="AU702" s="11"/>
      <c r="AV702" s="11"/>
      <c r="AW702" s="11"/>
      <c r="AX702" s="11"/>
      <c r="AY702" s="11"/>
      <c r="AZ702" s="11"/>
      <c r="BA702" s="11"/>
      <c r="BB702" s="11"/>
      <c r="BC702" s="11"/>
      <c r="BD702" s="11"/>
      <c r="BE702" s="11"/>
      <c r="BF702" s="11"/>
      <c r="BG702" s="11"/>
      <c r="BH702" s="11"/>
      <c r="BI702" s="11"/>
    </row>
    <row r="703" spans="18:61" x14ac:dyDescent="0.2">
      <c r="R703" s="11"/>
      <c r="S703" s="154"/>
      <c r="T703" s="13"/>
      <c r="U703" s="13"/>
      <c r="V703" s="11"/>
      <c r="W703" s="11"/>
      <c r="X703" s="12"/>
      <c r="AN703" s="11"/>
      <c r="AO703" s="11"/>
      <c r="AP703" s="11"/>
      <c r="AQ703" s="11"/>
      <c r="AR703" s="11"/>
      <c r="AS703" s="11"/>
      <c r="AT703" s="11"/>
      <c r="AU703" s="11"/>
      <c r="AV703" s="11"/>
      <c r="AW703" s="11"/>
      <c r="AX703" s="11"/>
      <c r="AY703" s="11"/>
      <c r="AZ703" s="11"/>
      <c r="BA703" s="11"/>
      <c r="BB703" s="11"/>
      <c r="BC703" s="11"/>
      <c r="BD703" s="11"/>
      <c r="BE703" s="11"/>
      <c r="BF703" s="11"/>
      <c r="BG703" s="11"/>
      <c r="BH703" s="11"/>
      <c r="BI703" s="11"/>
    </row>
    <row r="704" spans="18:61" x14ac:dyDescent="0.2">
      <c r="R704" s="11"/>
      <c r="S704" s="154"/>
      <c r="T704" s="13"/>
      <c r="U704" s="13"/>
      <c r="V704" s="11"/>
      <c r="W704" s="11"/>
      <c r="X704" s="12"/>
      <c r="AN704" s="11"/>
      <c r="AO704" s="11"/>
      <c r="AP704" s="11"/>
      <c r="AQ704" s="11"/>
      <c r="AR704" s="11"/>
      <c r="AS704" s="11"/>
      <c r="AT704" s="11"/>
      <c r="AU704" s="11"/>
      <c r="AV704" s="11"/>
      <c r="AW704" s="11"/>
      <c r="AX704" s="11"/>
      <c r="AY704" s="11"/>
      <c r="AZ704" s="11"/>
      <c r="BA704" s="11"/>
      <c r="BB704" s="11"/>
      <c r="BC704" s="11"/>
      <c r="BD704" s="11"/>
      <c r="BE704" s="11"/>
      <c r="BF704" s="11"/>
      <c r="BG704" s="11"/>
      <c r="BH704" s="11"/>
      <c r="BI704" s="11"/>
    </row>
    <row r="705" spans="18:61" x14ac:dyDescent="0.2">
      <c r="R705" s="11"/>
      <c r="S705" s="154"/>
      <c r="T705" s="13"/>
      <c r="U705" s="13"/>
      <c r="V705" s="11"/>
      <c r="W705" s="11"/>
      <c r="X705" s="12"/>
      <c r="AN705" s="11"/>
      <c r="AO705" s="11"/>
      <c r="AP705" s="11"/>
      <c r="AQ705" s="11"/>
      <c r="AR705" s="11"/>
      <c r="AS705" s="11"/>
      <c r="AT705" s="11"/>
      <c r="AU705" s="11"/>
      <c r="AV705" s="11"/>
      <c r="AW705" s="11"/>
      <c r="AX705" s="11"/>
      <c r="AY705" s="11"/>
      <c r="AZ705" s="11"/>
      <c r="BA705" s="11"/>
      <c r="BB705" s="11"/>
      <c r="BC705" s="11"/>
      <c r="BD705" s="11"/>
      <c r="BE705" s="11"/>
      <c r="BF705" s="11"/>
      <c r="BG705" s="11"/>
      <c r="BH705" s="11"/>
      <c r="BI705" s="11"/>
    </row>
    <row r="706" spans="18:61" x14ac:dyDescent="0.2">
      <c r="R706" s="11"/>
      <c r="S706" s="154"/>
      <c r="T706" s="13"/>
      <c r="U706" s="13"/>
      <c r="V706" s="11"/>
      <c r="W706" s="11"/>
      <c r="X706" s="12"/>
      <c r="AN706" s="11"/>
      <c r="AO706" s="11"/>
      <c r="AP706" s="11"/>
      <c r="AQ706" s="11"/>
      <c r="AR706" s="11"/>
      <c r="AS706" s="11"/>
      <c r="AT706" s="11"/>
      <c r="AU706" s="11"/>
      <c r="AV706" s="11"/>
      <c r="AW706" s="11"/>
      <c r="AX706" s="11"/>
      <c r="AY706" s="11"/>
      <c r="AZ706" s="11"/>
      <c r="BA706" s="11"/>
      <c r="BB706" s="11"/>
      <c r="BC706" s="11"/>
      <c r="BD706" s="11"/>
      <c r="BE706" s="11"/>
      <c r="BF706" s="11"/>
      <c r="BG706" s="11"/>
      <c r="BH706" s="11"/>
      <c r="BI706" s="11"/>
    </row>
    <row r="707" spans="18:61" x14ac:dyDescent="0.2">
      <c r="R707" s="11"/>
      <c r="S707" s="154"/>
      <c r="T707" s="13"/>
      <c r="U707" s="13"/>
      <c r="V707" s="11"/>
      <c r="W707" s="11"/>
      <c r="X707" s="12"/>
      <c r="AN707" s="11"/>
      <c r="AO707" s="11"/>
      <c r="AP707" s="11"/>
      <c r="AQ707" s="11"/>
      <c r="AR707" s="11"/>
      <c r="AS707" s="11"/>
      <c r="AT707" s="11"/>
      <c r="AU707" s="11"/>
      <c r="AV707" s="11"/>
      <c r="AW707" s="11"/>
      <c r="AX707" s="11"/>
      <c r="AY707" s="11"/>
      <c r="AZ707" s="11"/>
      <c r="BA707" s="11"/>
      <c r="BB707" s="11"/>
      <c r="BC707" s="11"/>
      <c r="BD707" s="11"/>
      <c r="BE707" s="11"/>
      <c r="BF707" s="11"/>
      <c r="BG707" s="11"/>
      <c r="BH707" s="11"/>
      <c r="BI707" s="11"/>
    </row>
    <row r="708" spans="18:61" x14ac:dyDescent="0.2">
      <c r="R708" s="11"/>
      <c r="S708" s="154"/>
      <c r="T708" s="13"/>
      <c r="U708" s="13"/>
      <c r="V708" s="11"/>
      <c r="W708" s="11"/>
      <c r="X708" s="12"/>
      <c r="AN708" s="11"/>
      <c r="AO708" s="11"/>
      <c r="AP708" s="11"/>
      <c r="AQ708" s="11"/>
      <c r="AR708" s="11"/>
      <c r="AS708" s="11"/>
      <c r="AT708" s="11"/>
      <c r="AU708" s="11"/>
      <c r="AV708" s="11"/>
      <c r="AW708" s="11"/>
      <c r="AX708" s="11"/>
      <c r="AY708" s="11"/>
      <c r="AZ708" s="11"/>
      <c r="BA708" s="11"/>
      <c r="BB708" s="11"/>
      <c r="BC708" s="11"/>
      <c r="BD708" s="11"/>
      <c r="BE708" s="11"/>
      <c r="BF708" s="11"/>
      <c r="BG708" s="11"/>
      <c r="BH708" s="11"/>
      <c r="BI708" s="11"/>
    </row>
    <row r="709" spans="18:61" x14ac:dyDescent="0.2">
      <c r="R709" s="11"/>
      <c r="S709" s="154"/>
      <c r="T709" s="13"/>
      <c r="U709" s="13"/>
      <c r="V709" s="11"/>
      <c r="W709" s="11"/>
      <c r="X709" s="12"/>
      <c r="AN709" s="11"/>
      <c r="AO709" s="11"/>
      <c r="AP709" s="11"/>
      <c r="AQ709" s="11"/>
      <c r="AR709" s="11"/>
      <c r="AS709" s="11"/>
      <c r="AT709" s="11"/>
      <c r="AU709" s="11"/>
      <c r="AV709" s="11"/>
      <c r="AW709" s="11"/>
      <c r="AX709" s="11"/>
      <c r="AY709" s="11"/>
      <c r="AZ709" s="11"/>
      <c r="BA709" s="11"/>
      <c r="BB709" s="11"/>
      <c r="BC709" s="11"/>
      <c r="BD709" s="11"/>
      <c r="BE709" s="11"/>
      <c r="BF709" s="11"/>
      <c r="BG709" s="11"/>
      <c r="BH709" s="11"/>
      <c r="BI709" s="11"/>
    </row>
    <row r="710" spans="18:61" x14ac:dyDescent="0.2">
      <c r="R710" s="11"/>
      <c r="S710" s="154"/>
      <c r="T710" s="13"/>
      <c r="U710" s="13"/>
      <c r="V710" s="11"/>
      <c r="W710" s="11"/>
      <c r="X710" s="12"/>
      <c r="AN710" s="11"/>
      <c r="AO710" s="11"/>
      <c r="AP710" s="11"/>
      <c r="AQ710" s="11"/>
      <c r="AR710" s="11"/>
      <c r="AS710" s="11"/>
      <c r="AT710" s="11"/>
      <c r="AU710" s="11"/>
      <c r="AV710" s="11"/>
      <c r="AW710" s="11"/>
      <c r="AX710" s="11"/>
      <c r="AY710" s="11"/>
      <c r="AZ710" s="11"/>
      <c r="BA710" s="11"/>
      <c r="BB710" s="11"/>
      <c r="BC710" s="11"/>
      <c r="BD710" s="11"/>
      <c r="BE710" s="11"/>
      <c r="BF710" s="11"/>
      <c r="BG710" s="11"/>
      <c r="BH710" s="11"/>
      <c r="BI710" s="11"/>
    </row>
    <row r="711" spans="18:61" x14ac:dyDescent="0.2">
      <c r="R711" s="11"/>
      <c r="S711" s="154"/>
      <c r="T711" s="13"/>
      <c r="U711" s="13"/>
      <c r="V711" s="11"/>
      <c r="W711" s="11"/>
      <c r="X711" s="12"/>
      <c r="AN711" s="11"/>
      <c r="AO711" s="11"/>
      <c r="AP711" s="11"/>
      <c r="AQ711" s="11"/>
      <c r="AR711" s="11"/>
      <c r="AS711" s="11"/>
      <c r="AT711" s="11"/>
      <c r="AU711" s="11"/>
      <c r="AV711" s="11"/>
      <c r="AW711" s="11"/>
      <c r="AX711" s="11"/>
      <c r="AY711" s="11"/>
      <c r="AZ711" s="11"/>
      <c r="BA711" s="11"/>
      <c r="BB711" s="11"/>
      <c r="BC711" s="11"/>
      <c r="BD711" s="11"/>
      <c r="BE711" s="11"/>
      <c r="BF711" s="11"/>
      <c r="BG711" s="11"/>
      <c r="BH711" s="11"/>
      <c r="BI711" s="11"/>
    </row>
    <row r="712" spans="18:61" x14ac:dyDescent="0.2">
      <c r="R712" s="11"/>
      <c r="S712" s="154"/>
      <c r="T712" s="13"/>
      <c r="U712" s="13"/>
      <c r="V712" s="11"/>
      <c r="W712" s="11"/>
      <c r="X712" s="12"/>
      <c r="AN712" s="11"/>
      <c r="AO712" s="11"/>
      <c r="AP712" s="11"/>
      <c r="AQ712" s="11"/>
      <c r="AR712" s="11"/>
      <c r="AS712" s="11"/>
      <c r="AT712" s="11"/>
      <c r="AU712" s="11"/>
      <c r="AV712" s="11"/>
      <c r="AW712" s="11"/>
      <c r="AX712" s="11"/>
      <c r="AY712" s="11"/>
      <c r="AZ712" s="11"/>
      <c r="BA712" s="11"/>
      <c r="BB712" s="11"/>
      <c r="BC712" s="11"/>
      <c r="BD712" s="11"/>
      <c r="BE712" s="11"/>
      <c r="BF712" s="11"/>
      <c r="BG712" s="11"/>
      <c r="BH712" s="11"/>
      <c r="BI712" s="11"/>
    </row>
    <row r="713" spans="18:61" x14ac:dyDescent="0.2">
      <c r="R713" s="11"/>
      <c r="S713" s="154"/>
      <c r="T713" s="13"/>
      <c r="U713" s="13"/>
      <c r="V713" s="11"/>
      <c r="W713" s="11"/>
      <c r="X713" s="12"/>
      <c r="AN713" s="11"/>
      <c r="AO713" s="11"/>
      <c r="AP713" s="11"/>
      <c r="AQ713" s="11"/>
      <c r="AR713" s="11"/>
      <c r="AS713" s="11"/>
      <c r="AT713" s="11"/>
      <c r="AU713" s="11"/>
      <c r="AV713" s="11"/>
      <c r="AW713" s="11"/>
      <c r="AX713" s="11"/>
      <c r="AY713" s="11"/>
      <c r="AZ713" s="11"/>
      <c r="BA713" s="11"/>
      <c r="BB713" s="11"/>
      <c r="BC713" s="11"/>
      <c r="BD713" s="11"/>
      <c r="BE713" s="11"/>
      <c r="BF713" s="11"/>
      <c r="BG713" s="11"/>
      <c r="BH713" s="11"/>
      <c r="BI713" s="11"/>
    </row>
    <row r="714" spans="18:61" x14ac:dyDescent="0.2">
      <c r="R714" s="11"/>
      <c r="S714" s="154"/>
      <c r="T714" s="13"/>
      <c r="U714" s="13"/>
      <c r="V714" s="11"/>
      <c r="W714" s="11"/>
      <c r="X714" s="12"/>
      <c r="AN714" s="11"/>
      <c r="AO714" s="11"/>
      <c r="AP714" s="11"/>
      <c r="AQ714" s="11"/>
      <c r="AR714" s="11"/>
      <c r="AS714" s="11"/>
      <c r="AT714" s="11"/>
      <c r="AU714" s="11"/>
      <c r="AV714" s="11"/>
      <c r="AW714" s="11"/>
      <c r="AX714" s="11"/>
      <c r="AY714" s="11"/>
      <c r="AZ714" s="11"/>
      <c r="BA714" s="11"/>
      <c r="BB714" s="11"/>
      <c r="BC714" s="11"/>
      <c r="BD714" s="11"/>
      <c r="BE714" s="11"/>
      <c r="BF714" s="11"/>
      <c r="BG714" s="11"/>
      <c r="BH714" s="11"/>
      <c r="BI714" s="11"/>
    </row>
    <row r="715" spans="18:61" x14ac:dyDescent="0.2">
      <c r="R715" s="11"/>
      <c r="S715" s="154"/>
      <c r="T715" s="13"/>
      <c r="U715" s="13"/>
      <c r="V715" s="11"/>
      <c r="W715" s="11"/>
      <c r="X715" s="12"/>
      <c r="AN715" s="11"/>
      <c r="AO715" s="11"/>
      <c r="AP715" s="11"/>
      <c r="AQ715" s="11"/>
      <c r="AR715" s="11"/>
      <c r="AS715" s="11"/>
      <c r="AT715" s="11"/>
      <c r="AU715" s="11"/>
      <c r="AV715" s="11"/>
      <c r="AW715" s="11"/>
      <c r="AX715" s="11"/>
      <c r="AY715" s="11"/>
      <c r="AZ715" s="11"/>
      <c r="BA715" s="11"/>
      <c r="BB715" s="11"/>
      <c r="BC715" s="11"/>
      <c r="BD715" s="11"/>
      <c r="BE715" s="11"/>
      <c r="BF715" s="11"/>
      <c r="BG715" s="11"/>
      <c r="BH715" s="11"/>
      <c r="BI715" s="11"/>
    </row>
    <row r="716" spans="18:61" x14ac:dyDescent="0.2">
      <c r="R716" s="11"/>
      <c r="S716" s="154"/>
      <c r="T716" s="13"/>
      <c r="U716" s="13"/>
      <c r="V716" s="11"/>
      <c r="W716" s="11"/>
      <c r="X716" s="12"/>
      <c r="AN716" s="11"/>
      <c r="AO716" s="11"/>
      <c r="AP716" s="11"/>
      <c r="AQ716" s="11"/>
      <c r="AR716" s="11"/>
      <c r="AS716" s="11"/>
      <c r="AT716" s="11"/>
      <c r="AU716" s="11"/>
      <c r="AV716" s="11"/>
      <c r="AW716" s="11"/>
      <c r="AX716" s="11"/>
      <c r="AY716" s="11"/>
      <c r="AZ716" s="11"/>
      <c r="BA716" s="11"/>
      <c r="BB716" s="11"/>
      <c r="BC716" s="11"/>
      <c r="BD716" s="11"/>
      <c r="BE716" s="11"/>
      <c r="BF716" s="11"/>
      <c r="BG716" s="11"/>
      <c r="BH716" s="11"/>
      <c r="BI716" s="11"/>
    </row>
    <row r="717" spans="18:61" x14ac:dyDescent="0.2">
      <c r="R717" s="11"/>
      <c r="S717" s="154"/>
      <c r="T717" s="13"/>
      <c r="U717" s="13"/>
      <c r="V717" s="11"/>
      <c r="W717" s="11"/>
      <c r="X717" s="12"/>
      <c r="AN717" s="11"/>
      <c r="AO717" s="11"/>
      <c r="AP717" s="11"/>
      <c r="AQ717" s="11"/>
      <c r="AR717" s="11"/>
      <c r="AS717" s="11"/>
      <c r="AT717" s="11"/>
      <c r="AU717" s="11"/>
      <c r="AV717" s="11"/>
      <c r="AW717" s="11"/>
      <c r="AX717" s="11"/>
      <c r="AY717" s="11"/>
      <c r="AZ717" s="11"/>
      <c r="BA717" s="11"/>
      <c r="BB717" s="11"/>
      <c r="BC717" s="11"/>
      <c r="BD717" s="11"/>
      <c r="BE717" s="11"/>
      <c r="BF717" s="11"/>
      <c r="BG717" s="11"/>
      <c r="BH717" s="11"/>
      <c r="BI717" s="11"/>
    </row>
    <row r="718" spans="18:61" x14ac:dyDescent="0.2">
      <c r="R718" s="11"/>
      <c r="S718" s="154"/>
      <c r="T718" s="13"/>
      <c r="U718" s="13"/>
      <c r="V718" s="11"/>
      <c r="W718" s="11"/>
      <c r="X718" s="12"/>
      <c r="AN718" s="11"/>
      <c r="AO718" s="11"/>
      <c r="AP718" s="11"/>
      <c r="AQ718" s="11"/>
      <c r="AR718" s="11"/>
      <c r="AS718" s="11"/>
      <c r="AT718" s="11"/>
      <c r="AU718" s="11"/>
      <c r="AV718" s="11"/>
      <c r="AW718" s="11"/>
      <c r="AX718" s="11"/>
      <c r="AY718" s="11"/>
      <c r="AZ718" s="11"/>
      <c r="BA718" s="11"/>
      <c r="BB718" s="11"/>
      <c r="BC718" s="11"/>
      <c r="BD718" s="11"/>
      <c r="BE718" s="11"/>
      <c r="BF718" s="11"/>
      <c r="BG718" s="11"/>
      <c r="BH718" s="11"/>
      <c r="BI718" s="11"/>
    </row>
    <row r="719" spans="18:61" x14ac:dyDescent="0.2">
      <c r="R719" s="11"/>
      <c r="S719" s="154"/>
      <c r="T719" s="13"/>
      <c r="U719" s="13"/>
      <c r="V719" s="11"/>
      <c r="W719" s="11"/>
      <c r="X719" s="12"/>
      <c r="AN719" s="11"/>
      <c r="AO719" s="11"/>
      <c r="AP719" s="11"/>
      <c r="AQ719" s="11"/>
      <c r="AR719" s="11"/>
      <c r="AS719" s="11"/>
      <c r="AT719" s="11"/>
      <c r="AU719" s="11"/>
      <c r="AV719" s="11"/>
      <c r="AW719" s="11"/>
      <c r="AX719" s="11"/>
      <c r="AY719" s="11"/>
      <c r="AZ719" s="11"/>
      <c r="BA719" s="11"/>
      <c r="BB719" s="11"/>
      <c r="BC719" s="11"/>
      <c r="BD719" s="11"/>
      <c r="BE719" s="11"/>
      <c r="BF719" s="11"/>
      <c r="BG719" s="11"/>
      <c r="BH719" s="11"/>
      <c r="BI719" s="11"/>
    </row>
    <row r="720" spans="18:61" x14ac:dyDescent="0.2">
      <c r="R720" s="11"/>
      <c r="S720" s="154"/>
      <c r="T720" s="13"/>
      <c r="U720" s="13"/>
      <c r="V720" s="11"/>
      <c r="W720" s="11"/>
      <c r="X720" s="12"/>
      <c r="AN720" s="11"/>
      <c r="AO720" s="11"/>
      <c r="AP720" s="11"/>
      <c r="AQ720" s="11"/>
      <c r="AR720" s="11"/>
      <c r="AS720" s="11"/>
      <c r="AT720" s="11"/>
      <c r="AU720" s="11"/>
      <c r="AV720" s="11"/>
      <c r="AW720" s="11"/>
      <c r="AX720" s="11"/>
      <c r="AY720" s="11"/>
      <c r="AZ720" s="11"/>
      <c r="BA720" s="11"/>
      <c r="BB720" s="11"/>
      <c r="BC720" s="11"/>
      <c r="BD720" s="11"/>
      <c r="BE720" s="11"/>
      <c r="BF720" s="11"/>
      <c r="BG720" s="11"/>
      <c r="BH720" s="11"/>
      <c r="BI720" s="11"/>
    </row>
    <row r="721" spans="18:61" x14ac:dyDescent="0.2">
      <c r="R721" s="11"/>
      <c r="S721" s="154"/>
      <c r="T721" s="13"/>
      <c r="U721" s="13"/>
      <c r="V721" s="11"/>
      <c r="W721" s="11"/>
      <c r="X721" s="12"/>
      <c r="AN721" s="11"/>
      <c r="AO721" s="11"/>
      <c r="AP721" s="11"/>
      <c r="AQ721" s="11"/>
      <c r="AR721" s="11"/>
      <c r="AS721" s="11"/>
      <c r="AT721" s="11"/>
      <c r="AU721" s="11"/>
      <c r="AV721" s="11"/>
      <c r="AW721" s="11"/>
      <c r="AX721" s="11"/>
      <c r="AY721" s="11"/>
      <c r="AZ721" s="11"/>
      <c r="BA721" s="11"/>
      <c r="BB721" s="11"/>
      <c r="BC721" s="11"/>
      <c r="BD721" s="11"/>
      <c r="BE721" s="11"/>
      <c r="BF721" s="11"/>
      <c r="BG721" s="11"/>
      <c r="BH721" s="11"/>
      <c r="BI721" s="11"/>
    </row>
    <row r="722" spans="18:61" x14ac:dyDescent="0.2">
      <c r="R722" s="11"/>
      <c r="S722" s="154"/>
      <c r="T722" s="13"/>
      <c r="U722" s="13"/>
      <c r="V722" s="11"/>
      <c r="W722" s="11"/>
      <c r="X722" s="12"/>
      <c r="AN722" s="11"/>
      <c r="AO722" s="11"/>
      <c r="AP722" s="11"/>
      <c r="AQ722" s="11"/>
      <c r="AR722" s="11"/>
      <c r="AS722" s="11"/>
      <c r="AT722" s="11"/>
      <c r="AU722" s="11"/>
      <c r="AV722" s="11"/>
      <c r="AW722" s="11"/>
      <c r="AX722" s="11"/>
      <c r="AY722" s="11"/>
      <c r="AZ722" s="11"/>
      <c r="BA722" s="11"/>
      <c r="BB722" s="11"/>
      <c r="BC722" s="11"/>
      <c r="BD722" s="11"/>
      <c r="BE722" s="11"/>
      <c r="BF722" s="11"/>
      <c r="BG722" s="11"/>
      <c r="BH722" s="11"/>
      <c r="BI722" s="11"/>
    </row>
    <row r="723" spans="18:61" x14ac:dyDescent="0.2">
      <c r="R723" s="11"/>
      <c r="S723" s="154"/>
      <c r="T723" s="13"/>
      <c r="U723" s="13"/>
      <c r="V723" s="11"/>
      <c r="W723" s="11"/>
      <c r="X723" s="12"/>
      <c r="AN723" s="11"/>
      <c r="AO723" s="11"/>
      <c r="AP723" s="11"/>
      <c r="AQ723" s="11"/>
      <c r="AR723" s="11"/>
      <c r="AS723" s="11"/>
      <c r="AT723" s="11"/>
      <c r="AU723" s="11"/>
      <c r="AV723" s="11"/>
      <c r="AW723" s="11"/>
      <c r="AX723" s="11"/>
      <c r="AY723" s="11"/>
      <c r="AZ723" s="11"/>
      <c r="BA723" s="11"/>
      <c r="BB723" s="11"/>
      <c r="BC723" s="11"/>
      <c r="BD723" s="11"/>
      <c r="BE723" s="11"/>
      <c r="BF723" s="11"/>
      <c r="BG723" s="11"/>
      <c r="BH723" s="11"/>
      <c r="BI723" s="11"/>
    </row>
    <row r="724" spans="18:61" x14ac:dyDescent="0.2">
      <c r="R724" s="11"/>
      <c r="S724" s="154"/>
      <c r="T724" s="13"/>
      <c r="U724" s="13"/>
      <c r="V724" s="11"/>
      <c r="W724" s="11"/>
      <c r="X724" s="12"/>
      <c r="AN724" s="11"/>
      <c r="AO724" s="11"/>
      <c r="AP724" s="11"/>
      <c r="AQ724" s="11"/>
      <c r="AR724" s="11"/>
      <c r="AS724" s="11"/>
      <c r="AT724" s="11"/>
      <c r="AU724" s="11"/>
      <c r="AV724" s="11"/>
      <c r="AW724" s="11"/>
      <c r="AX724" s="11"/>
      <c r="AY724" s="11"/>
      <c r="AZ724" s="11"/>
      <c r="BA724" s="11"/>
      <c r="BB724" s="11"/>
      <c r="BC724" s="11"/>
      <c r="BD724" s="11"/>
      <c r="BE724" s="11"/>
      <c r="BF724" s="11"/>
      <c r="BG724" s="11"/>
      <c r="BH724" s="11"/>
      <c r="BI724" s="11"/>
    </row>
    <row r="725" spans="18:61" x14ac:dyDescent="0.2">
      <c r="R725" s="11"/>
      <c r="S725" s="154"/>
      <c r="T725" s="13"/>
      <c r="U725" s="13"/>
      <c r="V725" s="11"/>
      <c r="W725" s="11"/>
      <c r="X725" s="12"/>
      <c r="AN725" s="11"/>
      <c r="AO725" s="11"/>
      <c r="AP725" s="11"/>
      <c r="AQ725" s="11"/>
      <c r="AR725" s="11"/>
      <c r="AS725" s="11"/>
      <c r="AT725" s="11"/>
      <c r="AU725" s="11"/>
      <c r="AV725" s="11"/>
      <c r="AW725" s="11"/>
      <c r="AX725" s="11"/>
      <c r="AY725" s="11"/>
      <c r="AZ725" s="11"/>
      <c r="BA725" s="11"/>
      <c r="BB725" s="11"/>
      <c r="BC725" s="11"/>
      <c r="BD725" s="11"/>
      <c r="BE725" s="11"/>
      <c r="BF725" s="11"/>
      <c r="BG725" s="11"/>
      <c r="BH725" s="11"/>
      <c r="BI725" s="11"/>
    </row>
    <row r="726" spans="18:61" x14ac:dyDescent="0.2">
      <c r="R726" s="11"/>
      <c r="S726" s="154"/>
      <c r="T726" s="13"/>
      <c r="U726" s="13"/>
      <c r="V726" s="11"/>
      <c r="W726" s="11"/>
      <c r="X726" s="12"/>
      <c r="AN726" s="11"/>
      <c r="AO726" s="11"/>
      <c r="AP726" s="11"/>
      <c r="AQ726" s="11"/>
      <c r="AR726" s="11"/>
      <c r="AS726" s="11"/>
      <c r="AT726" s="11"/>
      <c r="AU726" s="11"/>
      <c r="AV726" s="11"/>
      <c r="AW726" s="11"/>
      <c r="AX726" s="11"/>
      <c r="AY726" s="11"/>
      <c r="AZ726" s="11"/>
      <c r="BA726" s="11"/>
      <c r="BB726" s="11"/>
      <c r="BC726" s="11"/>
      <c r="BD726" s="11"/>
      <c r="BE726" s="11"/>
      <c r="BF726" s="11"/>
      <c r="BG726" s="11"/>
      <c r="BH726" s="11"/>
      <c r="BI726" s="11"/>
    </row>
    <row r="727" spans="18:61" x14ac:dyDescent="0.2">
      <c r="R727" s="11"/>
      <c r="S727" s="154"/>
      <c r="T727" s="13"/>
      <c r="U727" s="13"/>
      <c r="V727" s="11"/>
      <c r="W727" s="11"/>
      <c r="X727" s="12"/>
      <c r="AN727" s="11"/>
      <c r="AO727" s="11"/>
      <c r="AP727" s="11"/>
      <c r="AQ727" s="11"/>
      <c r="AR727" s="11"/>
      <c r="AS727" s="11"/>
      <c r="AT727" s="11"/>
      <c r="AU727" s="11"/>
      <c r="AV727" s="11"/>
      <c r="AW727" s="11"/>
      <c r="AX727" s="11"/>
      <c r="AY727" s="11"/>
      <c r="AZ727" s="11"/>
      <c r="BA727" s="11"/>
      <c r="BB727" s="11"/>
      <c r="BC727" s="11"/>
      <c r="BD727" s="11"/>
      <c r="BE727" s="11"/>
      <c r="BF727" s="11"/>
      <c r="BG727" s="11"/>
      <c r="BH727" s="11"/>
      <c r="BI727" s="11"/>
    </row>
    <row r="728" spans="18:61" x14ac:dyDescent="0.2">
      <c r="R728" s="11"/>
      <c r="S728" s="154"/>
      <c r="T728" s="13"/>
      <c r="U728" s="13"/>
      <c r="V728" s="11"/>
      <c r="W728" s="11"/>
      <c r="X728" s="12"/>
      <c r="AN728" s="11"/>
      <c r="AO728" s="11"/>
      <c r="AP728" s="11"/>
      <c r="AQ728" s="11"/>
      <c r="AR728" s="11"/>
      <c r="AS728" s="11"/>
      <c r="AT728" s="11"/>
      <c r="AU728" s="11"/>
      <c r="AV728" s="11"/>
      <c r="AW728" s="11"/>
      <c r="AX728" s="11"/>
      <c r="AY728" s="11"/>
      <c r="AZ728" s="11"/>
      <c r="BA728" s="11"/>
      <c r="BB728" s="11"/>
      <c r="BC728" s="11"/>
      <c r="BD728" s="11"/>
      <c r="BE728" s="11"/>
      <c r="BF728" s="11"/>
      <c r="BG728" s="11"/>
      <c r="BH728" s="11"/>
      <c r="BI728" s="11"/>
    </row>
    <row r="729" spans="18:61" x14ac:dyDescent="0.2">
      <c r="R729" s="11"/>
      <c r="S729" s="154"/>
      <c r="T729" s="13"/>
      <c r="U729" s="13"/>
      <c r="V729" s="11"/>
      <c r="W729" s="11"/>
      <c r="X729" s="12"/>
      <c r="AN729" s="11"/>
      <c r="AO729" s="11"/>
      <c r="AP729" s="11"/>
      <c r="AQ729" s="11"/>
      <c r="AR729" s="11"/>
      <c r="AS729" s="11"/>
      <c r="AT729" s="11"/>
      <c r="AU729" s="11"/>
      <c r="AV729" s="11"/>
      <c r="AW729" s="11"/>
      <c r="AX729" s="11"/>
      <c r="AY729" s="11"/>
      <c r="AZ729" s="11"/>
      <c r="BA729" s="11"/>
      <c r="BB729" s="11"/>
      <c r="BC729" s="11"/>
      <c r="BD729" s="11"/>
      <c r="BE729" s="11"/>
      <c r="BF729" s="11"/>
      <c r="BG729" s="11"/>
      <c r="BH729" s="11"/>
      <c r="BI729" s="11"/>
    </row>
    <row r="730" spans="18:61" x14ac:dyDescent="0.2">
      <c r="R730" s="11"/>
      <c r="S730" s="154"/>
      <c r="T730" s="13"/>
      <c r="U730" s="13"/>
      <c r="V730" s="11"/>
      <c r="W730" s="11"/>
      <c r="X730" s="12"/>
      <c r="AN730" s="11"/>
      <c r="AO730" s="11"/>
      <c r="AP730" s="11"/>
      <c r="AQ730" s="11"/>
      <c r="AR730" s="11"/>
      <c r="AS730" s="11"/>
      <c r="AT730" s="11"/>
      <c r="AU730" s="11"/>
      <c r="AV730" s="11"/>
      <c r="AW730" s="11"/>
      <c r="AX730" s="11"/>
      <c r="AY730" s="11"/>
      <c r="AZ730" s="11"/>
      <c r="BA730" s="11"/>
      <c r="BB730" s="11"/>
      <c r="BC730" s="11"/>
      <c r="BD730" s="11"/>
      <c r="BE730" s="11"/>
      <c r="BF730" s="11"/>
      <c r="BG730" s="11"/>
      <c r="BH730" s="11"/>
      <c r="BI730" s="11"/>
    </row>
    <row r="731" spans="18:61" x14ac:dyDescent="0.2">
      <c r="R731" s="11"/>
      <c r="S731" s="154"/>
      <c r="T731" s="13"/>
      <c r="U731" s="13"/>
      <c r="V731" s="11"/>
      <c r="W731" s="11"/>
      <c r="X731" s="12"/>
      <c r="AN731" s="11"/>
      <c r="AO731" s="11"/>
      <c r="AP731" s="11"/>
      <c r="AQ731" s="11"/>
      <c r="AR731" s="11"/>
      <c r="AS731" s="11"/>
      <c r="AT731" s="11"/>
      <c r="AU731" s="11"/>
      <c r="AV731" s="11"/>
      <c r="AW731" s="11"/>
      <c r="AX731" s="11"/>
      <c r="AY731" s="11"/>
      <c r="AZ731" s="11"/>
      <c r="BA731" s="11"/>
      <c r="BB731" s="11"/>
      <c r="BC731" s="11"/>
      <c r="BD731" s="11"/>
      <c r="BE731" s="11"/>
      <c r="BF731" s="11"/>
      <c r="BG731" s="11"/>
      <c r="BH731" s="11"/>
      <c r="BI731" s="11"/>
    </row>
    <row r="732" spans="18:61" x14ac:dyDescent="0.2">
      <c r="R732" s="11"/>
      <c r="S732" s="154"/>
      <c r="T732" s="13"/>
      <c r="U732" s="13"/>
      <c r="V732" s="11"/>
      <c r="W732" s="11"/>
      <c r="X732" s="12"/>
      <c r="AN732" s="11"/>
      <c r="AO732" s="11"/>
      <c r="AP732" s="11"/>
      <c r="AQ732" s="11"/>
      <c r="AR732" s="11"/>
      <c r="AS732" s="11"/>
      <c r="AT732" s="11"/>
      <c r="AU732" s="11"/>
      <c r="AV732" s="11"/>
      <c r="AW732" s="11"/>
      <c r="AX732" s="11"/>
      <c r="AY732" s="11"/>
      <c r="AZ732" s="11"/>
      <c r="BA732" s="11"/>
      <c r="BB732" s="11"/>
      <c r="BC732" s="11"/>
      <c r="BD732" s="11"/>
      <c r="BE732" s="11"/>
      <c r="BF732" s="11"/>
      <c r="BG732" s="11"/>
      <c r="BH732" s="11"/>
      <c r="BI732" s="11"/>
    </row>
    <row r="733" spans="18:61" x14ac:dyDescent="0.2">
      <c r="R733" s="11"/>
      <c r="S733" s="154"/>
      <c r="T733" s="13"/>
      <c r="U733" s="13"/>
      <c r="V733" s="11"/>
      <c r="W733" s="11"/>
      <c r="X733" s="12"/>
      <c r="AN733" s="11"/>
      <c r="AO733" s="11"/>
      <c r="AP733" s="11"/>
      <c r="AQ733" s="11"/>
      <c r="AR733" s="11"/>
      <c r="AS733" s="11"/>
      <c r="AT733" s="11"/>
      <c r="AU733" s="11"/>
      <c r="AV733" s="11"/>
      <c r="AW733" s="11"/>
      <c r="AX733" s="11"/>
      <c r="AY733" s="11"/>
      <c r="AZ733" s="11"/>
      <c r="BA733" s="11"/>
      <c r="BB733" s="11"/>
      <c r="BC733" s="11"/>
      <c r="BD733" s="11"/>
      <c r="BE733" s="11"/>
      <c r="BF733" s="11"/>
      <c r="BG733" s="11"/>
      <c r="BH733" s="11"/>
      <c r="BI733" s="11"/>
    </row>
    <row r="734" spans="18:61" x14ac:dyDescent="0.2">
      <c r="R734" s="11"/>
      <c r="S734" s="154"/>
      <c r="T734" s="13"/>
      <c r="U734" s="13"/>
      <c r="V734" s="11"/>
      <c r="W734" s="11"/>
      <c r="X734" s="12"/>
      <c r="AN734" s="11"/>
      <c r="AO734" s="11"/>
      <c r="AP734" s="11"/>
      <c r="AQ734" s="11"/>
      <c r="AR734" s="11"/>
      <c r="AS734" s="11"/>
      <c r="AT734" s="11"/>
      <c r="AU734" s="11"/>
      <c r="AV734" s="11"/>
      <c r="AW734" s="11"/>
      <c r="AX734" s="11"/>
      <c r="AY734" s="11"/>
      <c r="AZ734" s="11"/>
      <c r="BA734" s="11"/>
      <c r="BB734" s="11"/>
      <c r="BC734" s="11"/>
      <c r="BD734" s="11"/>
      <c r="BE734" s="11"/>
      <c r="BF734" s="11"/>
      <c r="BG734" s="11"/>
      <c r="BH734" s="11"/>
      <c r="BI734" s="11"/>
    </row>
    <row r="735" spans="18:61" x14ac:dyDescent="0.2">
      <c r="R735" s="11"/>
      <c r="S735" s="154"/>
      <c r="T735" s="13"/>
      <c r="U735" s="13"/>
      <c r="V735" s="11"/>
      <c r="W735" s="11"/>
      <c r="X735" s="12"/>
      <c r="AN735" s="11"/>
      <c r="AO735" s="11"/>
      <c r="AP735" s="11"/>
      <c r="AQ735" s="11"/>
      <c r="AR735" s="11"/>
      <c r="AS735" s="11"/>
      <c r="AT735" s="11"/>
      <c r="AU735" s="11"/>
      <c r="AV735" s="11"/>
      <c r="AW735" s="11"/>
      <c r="AX735" s="11"/>
      <c r="AY735" s="11"/>
      <c r="AZ735" s="11"/>
      <c r="BA735" s="11"/>
      <c r="BB735" s="11"/>
      <c r="BC735" s="11"/>
      <c r="BD735" s="11"/>
      <c r="BE735" s="11"/>
      <c r="BF735" s="11"/>
      <c r="BG735" s="11"/>
      <c r="BH735" s="11"/>
      <c r="BI735" s="11"/>
    </row>
    <row r="736" spans="18:61" x14ac:dyDescent="0.2">
      <c r="R736" s="11"/>
      <c r="S736" s="154"/>
      <c r="T736" s="13"/>
      <c r="U736" s="13"/>
      <c r="V736" s="11"/>
      <c r="W736" s="11"/>
      <c r="X736" s="12"/>
      <c r="AN736" s="11"/>
      <c r="AO736" s="11"/>
      <c r="AP736" s="11"/>
      <c r="AQ736" s="11"/>
      <c r="AR736" s="11"/>
      <c r="AS736" s="11"/>
      <c r="AT736" s="11"/>
      <c r="AU736" s="11"/>
      <c r="AV736" s="11"/>
      <c r="AW736" s="11"/>
      <c r="AX736" s="11"/>
      <c r="AY736" s="11"/>
      <c r="AZ736" s="11"/>
      <c r="BA736" s="11"/>
      <c r="BB736" s="11"/>
      <c r="BC736" s="11"/>
      <c r="BD736" s="11"/>
      <c r="BE736" s="11"/>
      <c r="BF736" s="11"/>
      <c r="BG736" s="11"/>
      <c r="BH736" s="11"/>
      <c r="BI736" s="11"/>
    </row>
    <row r="737" spans="18:61" x14ac:dyDescent="0.2">
      <c r="R737" s="11"/>
      <c r="S737" s="154"/>
      <c r="T737" s="13"/>
      <c r="U737" s="13"/>
      <c r="V737" s="11"/>
      <c r="W737" s="11"/>
      <c r="X737" s="12"/>
      <c r="AN737" s="11"/>
      <c r="AO737" s="11"/>
      <c r="AP737" s="11"/>
      <c r="AQ737" s="11"/>
      <c r="AR737" s="11"/>
      <c r="AS737" s="11"/>
      <c r="AT737" s="11"/>
      <c r="AU737" s="11"/>
      <c r="AV737" s="11"/>
      <c r="AW737" s="11"/>
      <c r="AX737" s="11"/>
      <c r="AY737" s="11"/>
      <c r="AZ737" s="11"/>
      <c r="BA737" s="11"/>
      <c r="BB737" s="11"/>
      <c r="BC737" s="11"/>
      <c r="BD737" s="11"/>
      <c r="BE737" s="11"/>
      <c r="BF737" s="11"/>
      <c r="BG737" s="11"/>
      <c r="BH737" s="11"/>
      <c r="BI737" s="11"/>
    </row>
    <row r="738" spans="18:61" x14ac:dyDescent="0.2">
      <c r="R738" s="11"/>
      <c r="S738" s="154"/>
      <c r="T738" s="13"/>
      <c r="U738" s="13"/>
      <c r="V738" s="11"/>
      <c r="W738" s="11"/>
      <c r="X738" s="12"/>
      <c r="AN738" s="11"/>
      <c r="AO738" s="11"/>
      <c r="AP738" s="11"/>
      <c r="AQ738" s="11"/>
      <c r="AR738" s="11"/>
      <c r="AS738" s="11"/>
      <c r="AT738" s="11"/>
      <c r="AU738" s="11"/>
      <c r="AV738" s="11"/>
      <c r="AW738" s="11"/>
      <c r="AX738" s="11"/>
      <c r="AY738" s="11"/>
      <c r="AZ738" s="11"/>
      <c r="BA738" s="11"/>
      <c r="BB738" s="11"/>
      <c r="BC738" s="11"/>
      <c r="BD738" s="11"/>
      <c r="BE738" s="11"/>
      <c r="BF738" s="11"/>
      <c r="BG738" s="11"/>
      <c r="BH738" s="11"/>
      <c r="BI738" s="11"/>
    </row>
    <row r="739" spans="18:61" x14ac:dyDescent="0.2">
      <c r="R739" s="11"/>
      <c r="S739" s="154"/>
      <c r="T739" s="13"/>
      <c r="U739" s="13"/>
      <c r="V739" s="11"/>
      <c r="W739" s="11"/>
      <c r="X739" s="12"/>
      <c r="AN739" s="11"/>
      <c r="AO739" s="11"/>
      <c r="AP739" s="11"/>
      <c r="AQ739" s="11"/>
      <c r="AR739" s="11"/>
      <c r="AS739" s="11"/>
      <c r="AT739" s="11"/>
      <c r="AU739" s="11"/>
      <c r="AV739" s="11"/>
      <c r="AW739" s="11"/>
      <c r="AX739" s="11"/>
      <c r="AY739" s="11"/>
      <c r="AZ739" s="11"/>
      <c r="BA739" s="11"/>
      <c r="BB739" s="11"/>
      <c r="BC739" s="11"/>
      <c r="BD739" s="11"/>
      <c r="BE739" s="11"/>
      <c r="BF739" s="11"/>
      <c r="BG739" s="11"/>
      <c r="BH739" s="11"/>
      <c r="BI739" s="11"/>
    </row>
    <row r="740" spans="18:61" x14ac:dyDescent="0.2">
      <c r="R740" s="11"/>
      <c r="S740" s="154"/>
      <c r="T740" s="13"/>
      <c r="U740" s="13"/>
      <c r="V740" s="11"/>
      <c r="W740" s="11"/>
      <c r="X740" s="12"/>
      <c r="AN740" s="11"/>
      <c r="AO740" s="11"/>
      <c r="AP740" s="11"/>
      <c r="AQ740" s="11"/>
      <c r="AR740" s="11"/>
      <c r="AS740" s="11"/>
      <c r="AT740" s="11"/>
      <c r="AU740" s="11"/>
      <c r="AV740" s="11"/>
      <c r="AW740" s="11"/>
      <c r="AX740" s="11"/>
      <c r="AY740" s="11"/>
      <c r="AZ740" s="11"/>
      <c r="BA740" s="11"/>
      <c r="BB740" s="11"/>
      <c r="BC740" s="11"/>
      <c r="BD740" s="11"/>
      <c r="BE740" s="11"/>
      <c r="BF740" s="11"/>
      <c r="BG740" s="11"/>
      <c r="BH740" s="11"/>
      <c r="BI740" s="11"/>
    </row>
    <row r="741" spans="18:61" x14ac:dyDescent="0.2">
      <c r="R741" s="11"/>
      <c r="S741" s="154"/>
      <c r="T741" s="13"/>
      <c r="U741" s="13"/>
      <c r="V741" s="11"/>
      <c r="W741" s="11"/>
      <c r="X741" s="12"/>
      <c r="AN741" s="11"/>
      <c r="AO741" s="11"/>
      <c r="AP741" s="11"/>
      <c r="AQ741" s="11"/>
      <c r="AR741" s="11"/>
      <c r="AS741" s="11"/>
      <c r="AT741" s="11"/>
      <c r="AU741" s="11"/>
      <c r="AV741" s="11"/>
      <c r="AW741" s="11"/>
      <c r="AX741" s="11"/>
      <c r="AY741" s="11"/>
      <c r="AZ741" s="11"/>
      <c r="BA741" s="11"/>
      <c r="BB741" s="11"/>
      <c r="BC741" s="11"/>
      <c r="BD741" s="11"/>
      <c r="BE741" s="11"/>
      <c r="BF741" s="11"/>
      <c r="BG741" s="11"/>
      <c r="BH741" s="11"/>
      <c r="BI741" s="11"/>
    </row>
    <row r="742" spans="18:61" x14ac:dyDescent="0.2">
      <c r="R742" s="11"/>
      <c r="S742" s="154"/>
      <c r="T742" s="13"/>
      <c r="U742" s="13"/>
      <c r="V742" s="11"/>
      <c r="W742" s="11"/>
      <c r="X742" s="12"/>
      <c r="AN742" s="11"/>
      <c r="AO742" s="11"/>
      <c r="AP742" s="11"/>
      <c r="AQ742" s="11"/>
      <c r="AR742" s="11"/>
      <c r="AS742" s="11"/>
      <c r="AT742" s="11"/>
      <c r="AU742" s="11"/>
      <c r="AV742" s="11"/>
      <c r="AW742" s="11"/>
      <c r="AX742" s="11"/>
      <c r="AY742" s="11"/>
      <c r="AZ742" s="11"/>
      <c r="BA742" s="11"/>
      <c r="BB742" s="11"/>
      <c r="BC742" s="11"/>
      <c r="BD742" s="11"/>
      <c r="BE742" s="11"/>
      <c r="BF742" s="11"/>
      <c r="BG742" s="11"/>
      <c r="BH742" s="11"/>
      <c r="BI742" s="11"/>
    </row>
    <row r="743" spans="18:61" x14ac:dyDescent="0.2">
      <c r="R743" s="11"/>
      <c r="S743" s="154"/>
      <c r="T743" s="13"/>
      <c r="U743" s="13"/>
      <c r="V743" s="11"/>
      <c r="W743" s="11"/>
      <c r="X743" s="12"/>
      <c r="AN743" s="11"/>
      <c r="AO743" s="11"/>
      <c r="AP743" s="11"/>
      <c r="AQ743" s="11"/>
      <c r="AR743" s="11"/>
      <c r="AS743" s="11"/>
      <c r="AT743" s="11"/>
      <c r="AU743" s="11"/>
      <c r="AV743" s="11"/>
      <c r="AW743" s="11"/>
      <c r="AX743" s="11"/>
      <c r="AY743" s="11"/>
      <c r="AZ743" s="11"/>
      <c r="BA743" s="11"/>
      <c r="BB743" s="11"/>
      <c r="BC743" s="11"/>
      <c r="BD743" s="11"/>
      <c r="BE743" s="11"/>
      <c r="BF743" s="11"/>
      <c r="BG743" s="11"/>
      <c r="BH743" s="11"/>
      <c r="BI743" s="11"/>
    </row>
    <row r="744" spans="18:61" x14ac:dyDescent="0.2">
      <c r="R744" s="11"/>
      <c r="S744" s="154"/>
      <c r="T744" s="13"/>
      <c r="U744" s="13"/>
      <c r="V744" s="11"/>
      <c r="W744" s="11"/>
      <c r="X744" s="12"/>
      <c r="AN744" s="11"/>
      <c r="AO744" s="11"/>
      <c r="AP744" s="11"/>
      <c r="AQ744" s="11"/>
      <c r="AR744" s="11"/>
      <c r="AS744" s="11"/>
      <c r="AT744" s="11"/>
      <c r="AU744" s="11"/>
      <c r="AV744" s="11"/>
      <c r="AW744" s="11"/>
      <c r="AX744" s="11"/>
      <c r="AY744" s="11"/>
      <c r="AZ744" s="11"/>
      <c r="BA744" s="11"/>
      <c r="BB744" s="11"/>
      <c r="BC744" s="11"/>
      <c r="BD744" s="11"/>
      <c r="BE744" s="11"/>
      <c r="BF744" s="11"/>
      <c r="BG744" s="11"/>
      <c r="BH744" s="11"/>
      <c r="BI744" s="11"/>
    </row>
    <row r="745" spans="18:61" x14ac:dyDescent="0.2">
      <c r="R745" s="11"/>
      <c r="S745" s="154"/>
      <c r="T745" s="13"/>
      <c r="U745" s="13"/>
      <c r="V745" s="11"/>
      <c r="W745" s="11"/>
      <c r="X745" s="12"/>
      <c r="AN745" s="11"/>
      <c r="AO745" s="11"/>
      <c r="AP745" s="11"/>
      <c r="AQ745" s="11"/>
      <c r="AR745" s="11"/>
      <c r="AS745" s="11"/>
      <c r="AT745" s="11"/>
      <c r="AU745" s="11"/>
      <c r="AV745" s="11"/>
      <c r="AW745" s="11"/>
      <c r="AX745" s="11"/>
      <c r="AY745" s="11"/>
      <c r="AZ745" s="11"/>
      <c r="BA745" s="11"/>
      <c r="BB745" s="11"/>
      <c r="BC745" s="11"/>
      <c r="BD745" s="11"/>
      <c r="BE745" s="11"/>
      <c r="BF745" s="11"/>
      <c r="BG745" s="11"/>
      <c r="BH745" s="11"/>
      <c r="BI745" s="11"/>
    </row>
    <row r="746" spans="18:61" x14ac:dyDescent="0.2">
      <c r="R746" s="11"/>
      <c r="S746" s="154"/>
      <c r="T746" s="13"/>
      <c r="U746" s="13"/>
      <c r="V746" s="11"/>
      <c r="W746" s="11"/>
      <c r="X746" s="12"/>
      <c r="AN746" s="11"/>
      <c r="AO746" s="11"/>
      <c r="AP746" s="11"/>
      <c r="AQ746" s="11"/>
      <c r="AR746" s="11"/>
      <c r="AS746" s="11"/>
      <c r="AT746" s="11"/>
      <c r="AU746" s="11"/>
      <c r="AV746" s="11"/>
      <c r="AW746" s="11"/>
      <c r="AX746" s="11"/>
      <c r="AY746" s="11"/>
      <c r="AZ746" s="11"/>
      <c r="BA746" s="11"/>
      <c r="BB746" s="11"/>
      <c r="BC746" s="11"/>
      <c r="BD746" s="11"/>
      <c r="BE746" s="11"/>
      <c r="BF746" s="11"/>
      <c r="BG746" s="11"/>
      <c r="BH746" s="11"/>
      <c r="BI746" s="11"/>
    </row>
    <row r="747" spans="18:61" x14ac:dyDescent="0.2">
      <c r="R747" s="11"/>
      <c r="S747" s="154"/>
      <c r="T747" s="13"/>
      <c r="U747" s="13"/>
      <c r="V747" s="11"/>
      <c r="W747" s="11"/>
      <c r="X747" s="12"/>
      <c r="AN747" s="11"/>
      <c r="AO747" s="11"/>
      <c r="AP747" s="11"/>
      <c r="AQ747" s="11"/>
      <c r="AR747" s="11"/>
      <c r="AS747" s="11"/>
      <c r="AT747" s="11"/>
      <c r="AU747" s="11"/>
      <c r="AV747" s="11"/>
      <c r="AW747" s="11"/>
      <c r="AX747" s="11"/>
      <c r="AY747" s="11"/>
      <c r="AZ747" s="11"/>
      <c r="BA747" s="11"/>
      <c r="BB747" s="11"/>
      <c r="BC747" s="11"/>
      <c r="BD747" s="11"/>
      <c r="BE747" s="11"/>
      <c r="BF747" s="11"/>
      <c r="BG747" s="11"/>
      <c r="BH747" s="11"/>
      <c r="BI747" s="11"/>
    </row>
    <row r="748" spans="18:61" x14ac:dyDescent="0.2">
      <c r="R748" s="11"/>
      <c r="S748" s="154"/>
      <c r="T748" s="13"/>
      <c r="U748" s="13"/>
      <c r="V748" s="11"/>
      <c r="W748" s="11"/>
      <c r="X748" s="12"/>
      <c r="AN748" s="11"/>
      <c r="AO748" s="11"/>
      <c r="AP748" s="11"/>
      <c r="AQ748" s="11"/>
      <c r="AR748" s="11"/>
      <c r="AS748" s="11"/>
      <c r="AT748" s="11"/>
      <c r="AU748" s="11"/>
      <c r="AV748" s="11"/>
      <c r="AW748" s="11"/>
      <c r="AX748" s="11"/>
      <c r="AY748" s="11"/>
      <c r="AZ748" s="11"/>
      <c r="BA748" s="11"/>
      <c r="BB748" s="11"/>
      <c r="BC748" s="11"/>
      <c r="BD748" s="11"/>
      <c r="BE748" s="11"/>
      <c r="BF748" s="11"/>
      <c r="BG748" s="11"/>
      <c r="BH748" s="11"/>
      <c r="BI748" s="11"/>
    </row>
    <row r="749" spans="18:61" x14ac:dyDescent="0.2">
      <c r="R749" s="11"/>
      <c r="S749" s="154"/>
      <c r="T749" s="13"/>
      <c r="U749" s="13"/>
      <c r="V749" s="11"/>
      <c r="W749" s="11"/>
      <c r="X749" s="12"/>
      <c r="AN749" s="11"/>
      <c r="AO749" s="11"/>
      <c r="AP749" s="11"/>
      <c r="AQ749" s="11"/>
      <c r="AR749" s="11"/>
      <c r="AS749" s="11"/>
      <c r="AT749" s="11"/>
      <c r="AU749" s="11"/>
      <c r="AV749" s="11"/>
      <c r="AW749" s="11"/>
      <c r="AX749" s="11"/>
      <c r="AY749" s="11"/>
      <c r="AZ749" s="11"/>
      <c r="BA749" s="11"/>
      <c r="BB749" s="11"/>
      <c r="BC749" s="11"/>
      <c r="BD749" s="11"/>
      <c r="BE749" s="11"/>
      <c r="BF749" s="11"/>
      <c r="BG749" s="11"/>
      <c r="BH749" s="11"/>
      <c r="BI749" s="11"/>
    </row>
    <row r="750" spans="18:61" x14ac:dyDescent="0.2">
      <c r="R750" s="11"/>
      <c r="S750" s="154"/>
      <c r="T750" s="13"/>
      <c r="U750" s="13"/>
      <c r="V750" s="11"/>
      <c r="W750" s="11"/>
      <c r="X750" s="12"/>
      <c r="AN750" s="11"/>
      <c r="AO750" s="11"/>
      <c r="AP750" s="11"/>
      <c r="AQ750" s="11"/>
      <c r="AR750" s="11"/>
      <c r="AS750" s="11"/>
      <c r="AT750" s="11"/>
      <c r="AU750" s="11"/>
      <c r="AV750" s="11"/>
      <c r="AW750" s="11"/>
      <c r="AX750" s="11"/>
      <c r="AY750" s="11"/>
      <c r="AZ750" s="11"/>
      <c r="BA750" s="11"/>
      <c r="BB750" s="11"/>
      <c r="BC750" s="11"/>
      <c r="BD750" s="11"/>
      <c r="BE750" s="11"/>
      <c r="BF750" s="11"/>
      <c r="BG750" s="11"/>
      <c r="BH750" s="11"/>
      <c r="BI750" s="11"/>
    </row>
    <row r="751" spans="18:61" x14ac:dyDescent="0.2">
      <c r="R751" s="11"/>
      <c r="S751" s="154"/>
      <c r="T751" s="13"/>
      <c r="U751" s="13"/>
      <c r="V751" s="11"/>
      <c r="W751" s="11"/>
      <c r="X751" s="12"/>
      <c r="AN751" s="11"/>
      <c r="AO751" s="11"/>
      <c r="AP751" s="11"/>
      <c r="AQ751" s="11"/>
      <c r="AR751" s="11"/>
      <c r="AS751" s="11"/>
      <c r="AT751" s="11"/>
      <c r="AU751" s="11"/>
      <c r="AV751" s="11"/>
      <c r="AW751" s="11"/>
      <c r="AX751" s="11"/>
      <c r="AY751" s="11"/>
      <c r="AZ751" s="11"/>
      <c r="BA751" s="11"/>
      <c r="BB751" s="11"/>
      <c r="BC751" s="11"/>
      <c r="BD751" s="11"/>
      <c r="BE751" s="11"/>
      <c r="BF751" s="11"/>
      <c r="BG751" s="11"/>
      <c r="BH751" s="11"/>
      <c r="BI751" s="11"/>
    </row>
    <row r="752" spans="18:61" x14ac:dyDescent="0.2">
      <c r="R752" s="11"/>
      <c r="S752" s="154"/>
      <c r="T752" s="13"/>
      <c r="U752" s="13"/>
      <c r="V752" s="11"/>
      <c r="W752" s="11"/>
      <c r="X752" s="12"/>
      <c r="AN752" s="11"/>
      <c r="AO752" s="11"/>
      <c r="AP752" s="11"/>
      <c r="AQ752" s="11"/>
      <c r="AR752" s="11"/>
      <c r="AS752" s="11"/>
      <c r="AT752" s="11"/>
      <c r="AU752" s="11"/>
      <c r="AV752" s="11"/>
      <c r="AW752" s="11"/>
      <c r="AX752" s="11"/>
      <c r="AY752" s="11"/>
      <c r="AZ752" s="11"/>
      <c r="BA752" s="11"/>
      <c r="BB752" s="11"/>
      <c r="BC752" s="11"/>
      <c r="BD752" s="11"/>
      <c r="BE752" s="11"/>
      <c r="BF752" s="11"/>
      <c r="BG752" s="11"/>
      <c r="BH752" s="11"/>
      <c r="BI752" s="11"/>
    </row>
    <row r="753" spans="18:61" x14ac:dyDescent="0.2">
      <c r="R753" s="11"/>
      <c r="S753" s="154"/>
      <c r="T753" s="13"/>
      <c r="U753" s="13"/>
      <c r="V753" s="11"/>
      <c r="W753" s="11"/>
      <c r="X753" s="12"/>
      <c r="AN753" s="11"/>
      <c r="AO753" s="11"/>
      <c r="AP753" s="11"/>
      <c r="AQ753" s="11"/>
      <c r="AR753" s="11"/>
      <c r="AS753" s="11"/>
      <c r="AT753" s="11"/>
      <c r="AU753" s="11"/>
      <c r="AV753" s="11"/>
      <c r="AW753" s="11"/>
      <c r="AX753" s="11"/>
      <c r="AY753" s="11"/>
      <c r="AZ753" s="11"/>
      <c r="BA753" s="11"/>
      <c r="BB753" s="11"/>
      <c r="BC753" s="11"/>
      <c r="BD753" s="11"/>
      <c r="BE753" s="11"/>
      <c r="BF753" s="11"/>
      <c r="BG753" s="11"/>
      <c r="BH753" s="11"/>
      <c r="BI753" s="11"/>
    </row>
    <row r="754" spans="18:61" x14ac:dyDescent="0.2">
      <c r="R754" s="11"/>
      <c r="S754" s="154"/>
      <c r="T754" s="13"/>
      <c r="U754" s="13"/>
      <c r="V754" s="11"/>
      <c r="W754" s="11"/>
      <c r="X754" s="12"/>
      <c r="AN754" s="11"/>
      <c r="AO754" s="11"/>
      <c r="AP754" s="11"/>
      <c r="AQ754" s="11"/>
      <c r="AR754" s="11"/>
      <c r="AS754" s="11"/>
      <c r="AT754" s="11"/>
      <c r="AU754" s="11"/>
      <c r="AV754" s="11"/>
      <c r="AW754" s="11"/>
      <c r="AX754" s="11"/>
      <c r="AY754" s="11"/>
      <c r="AZ754" s="11"/>
      <c r="BA754" s="11"/>
      <c r="BB754" s="11"/>
      <c r="BC754" s="11"/>
      <c r="BD754" s="11"/>
      <c r="BE754" s="11"/>
      <c r="BF754" s="11"/>
      <c r="BG754" s="11"/>
      <c r="BH754" s="11"/>
      <c r="BI754" s="11"/>
    </row>
    <row r="755" spans="18:61" x14ac:dyDescent="0.2">
      <c r="R755" s="11"/>
      <c r="S755" s="154"/>
      <c r="T755" s="13"/>
      <c r="U755" s="13"/>
      <c r="V755" s="11"/>
      <c r="W755" s="11"/>
      <c r="X755" s="12"/>
      <c r="AN755" s="11"/>
      <c r="AO755" s="11"/>
      <c r="AP755" s="11"/>
      <c r="AQ755" s="11"/>
      <c r="AR755" s="11"/>
      <c r="AS755" s="11"/>
      <c r="AT755" s="11"/>
      <c r="AU755" s="11"/>
      <c r="AV755" s="11"/>
      <c r="AW755" s="11"/>
      <c r="AX755" s="11"/>
      <c r="AY755" s="11"/>
      <c r="AZ755" s="11"/>
      <c r="BA755" s="11"/>
      <c r="BB755" s="11"/>
      <c r="BC755" s="11"/>
      <c r="BD755" s="11"/>
      <c r="BE755" s="11"/>
      <c r="BF755" s="11"/>
      <c r="BG755" s="11"/>
      <c r="BH755" s="11"/>
      <c r="BI755" s="11"/>
    </row>
    <row r="756" spans="18:61" x14ac:dyDescent="0.2">
      <c r="R756" s="11"/>
      <c r="S756" s="154"/>
      <c r="T756" s="13"/>
      <c r="U756" s="13"/>
      <c r="V756" s="11"/>
      <c r="W756" s="11"/>
      <c r="X756" s="12"/>
      <c r="AN756" s="11"/>
      <c r="AO756" s="11"/>
      <c r="AP756" s="11"/>
      <c r="AQ756" s="11"/>
      <c r="AR756" s="11"/>
      <c r="AS756" s="11"/>
      <c r="AT756" s="11"/>
      <c r="AU756" s="11"/>
      <c r="AV756" s="11"/>
      <c r="AW756" s="11"/>
      <c r="AX756" s="11"/>
      <c r="AY756" s="11"/>
      <c r="AZ756" s="11"/>
      <c r="BA756" s="11"/>
      <c r="BB756" s="11"/>
      <c r="BC756" s="11"/>
      <c r="BD756" s="11"/>
      <c r="BE756" s="11"/>
      <c r="BF756" s="11"/>
      <c r="BG756" s="11"/>
      <c r="BH756" s="11"/>
      <c r="BI756" s="11"/>
    </row>
    <row r="757" spans="18:61" x14ac:dyDescent="0.2">
      <c r="R757" s="11"/>
      <c r="S757" s="154"/>
      <c r="T757" s="13"/>
      <c r="U757" s="13"/>
      <c r="V757" s="11"/>
      <c r="W757" s="11"/>
      <c r="X757" s="12"/>
      <c r="AN757" s="11"/>
      <c r="AO757" s="11"/>
      <c r="AP757" s="11"/>
      <c r="AQ757" s="11"/>
      <c r="AR757" s="11"/>
      <c r="AS757" s="11"/>
      <c r="AT757" s="11"/>
      <c r="AU757" s="11"/>
      <c r="AV757" s="11"/>
      <c r="AW757" s="11"/>
      <c r="AX757" s="11"/>
      <c r="AY757" s="11"/>
      <c r="AZ757" s="11"/>
      <c r="BA757" s="11"/>
      <c r="BB757" s="11"/>
      <c r="BC757" s="11"/>
      <c r="BD757" s="11"/>
      <c r="BE757" s="11"/>
      <c r="BF757" s="11"/>
      <c r="BG757" s="11"/>
      <c r="BH757" s="11"/>
      <c r="BI757" s="11"/>
    </row>
    <row r="758" spans="18:61" x14ac:dyDescent="0.2">
      <c r="R758" s="11"/>
      <c r="S758" s="154"/>
      <c r="T758" s="13"/>
      <c r="U758" s="13"/>
      <c r="V758" s="11"/>
      <c r="W758" s="11"/>
      <c r="X758" s="12"/>
      <c r="AN758" s="11"/>
      <c r="AO758" s="11"/>
      <c r="AP758" s="11"/>
      <c r="AQ758" s="11"/>
      <c r="AR758" s="11"/>
      <c r="AS758" s="11"/>
      <c r="AT758" s="11"/>
      <c r="AU758" s="11"/>
      <c r="AV758" s="11"/>
      <c r="AW758" s="11"/>
      <c r="AX758" s="11"/>
      <c r="AY758" s="11"/>
      <c r="AZ758" s="11"/>
      <c r="BA758" s="11"/>
      <c r="BB758" s="11"/>
      <c r="BC758" s="11"/>
      <c r="BD758" s="11"/>
      <c r="BE758" s="11"/>
      <c r="BF758" s="11"/>
      <c r="BG758" s="11"/>
      <c r="BH758" s="11"/>
      <c r="BI758" s="11"/>
    </row>
    <row r="759" spans="18:61" x14ac:dyDescent="0.2">
      <c r="R759" s="11"/>
      <c r="S759" s="154"/>
      <c r="T759" s="13"/>
      <c r="U759" s="13"/>
      <c r="V759" s="11"/>
      <c r="W759" s="11"/>
      <c r="X759" s="12"/>
      <c r="AN759" s="11"/>
      <c r="AO759" s="11"/>
      <c r="AP759" s="11"/>
      <c r="AQ759" s="11"/>
      <c r="AR759" s="11"/>
      <c r="AS759" s="11"/>
      <c r="AT759" s="11"/>
      <c r="AU759" s="11"/>
      <c r="AV759" s="11"/>
      <c r="AW759" s="11"/>
      <c r="AX759" s="11"/>
      <c r="AY759" s="11"/>
      <c r="AZ759" s="11"/>
      <c r="BA759" s="11"/>
      <c r="BB759" s="11"/>
      <c r="BC759" s="11"/>
      <c r="BD759" s="11"/>
      <c r="BE759" s="11"/>
      <c r="BF759" s="11"/>
      <c r="BG759" s="11"/>
      <c r="BH759" s="11"/>
      <c r="BI759" s="11"/>
    </row>
    <row r="760" spans="18:61" x14ac:dyDescent="0.2">
      <c r="R760" s="11"/>
      <c r="S760" s="154"/>
      <c r="T760" s="13"/>
      <c r="U760" s="13"/>
      <c r="V760" s="11"/>
      <c r="W760" s="11"/>
      <c r="X760" s="12"/>
      <c r="AN760" s="11"/>
      <c r="AO760" s="11"/>
      <c r="AP760" s="11"/>
      <c r="AQ760" s="11"/>
      <c r="AR760" s="11"/>
      <c r="AS760" s="11"/>
      <c r="AT760" s="11"/>
      <c r="AU760" s="11"/>
      <c r="AV760" s="11"/>
      <c r="AW760" s="11"/>
      <c r="AX760" s="11"/>
      <c r="AY760" s="11"/>
      <c r="AZ760" s="11"/>
      <c r="BA760" s="11"/>
      <c r="BB760" s="11"/>
      <c r="BC760" s="11"/>
      <c r="BD760" s="11"/>
      <c r="BE760" s="11"/>
      <c r="BF760" s="11"/>
      <c r="BG760" s="11"/>
      <c r="BH760" s="11"/>
      <c r="BI760" s="11"/>
    </row>
    <row r="761" spans="18:61" x14ac:dyDescent="0.2">
      <c r="R761" s="11"/>
      <c r="S761" s="154"/>
      <c r="T761" s="13"/>
      <c r="U761" s="13"/>
      <c r="V761" s="11"/>
      <c r="W761" s="11"/>
      <c r="X761" s="12"/>
      <c r="AN761" s="11"/>
      <c r="AO761" s="11"/>
      <c r="AP761" s="11"/>
      <c r="AQ761" s="11"/>
      <c r="AR761" s="11"/>
      <c r="AS761" s="11"/>
      <c r="AT761" s="11"/>
      <c r="AU761" s="11"/>
      <c r="AV761" s="11"/>
      <c r="AW761" s="11"/>
      <c r="AX761" s="11"/>
      <c r="AY761" s="11"/>
      <c r="AZ761" s="11"/>
      <c r="BA761" s="11"/>
      <c r="BB761" s="11"/>
      <c r="BC761" s="11"/>
      <c r="BD761" s="11"/>
      <c r="BE761" s="11"/>
      <c r="BF761" s="11"/>
      <c r="BG761" s="11"/>
      <c r="BH761" s="11"/>
      <c r="BI761" s="11"/>
    </row>
    <row r="762" spans="18:61" x14ac:dyDescent="0.2">
      <c r="R762" s="11"/>
      <c r="S762" s="154"/>
      <c r="T762" s="13"/>
      <c r="U762" s="13"/>
      <c r="V762" s="11"/>
      <c r="W762" s="11"/>
      <c r="X762" s="12"/>
      <c r="AN762" s="11"/>
      <c r="AO762" s="11"/>
      <c r="AP762" s="11"/>
      <c r="AQ762" s="11"/>
      <c r="AR762" s="11"/>
      <c r="AS762" s="11"/>
      <c r="AT762" s="11"/>
      <c r="AU762" s="11"/>
      <c r="AV762" s="11"/>
      <c r="AW762" s="11"/>
      <c r="AX762" s="11"/>
      <c r="AY762" s="11"/>
      <c r="AZ762" s="11"/>
      <c r="BA762" s="11"/>
      <c r="BB762" s="11"/>
      <c r="BC762" s="11"/>
      <c r="BD762" s="11"/>
      <c r="BE762" s="11"/>
      <c r="BF762" s="11"/>
      <c r="BG762" s="11"/>
      <c r="BH762" s="11"/>
      <c r="BI762" s="11"/>
    </row>
    <row r="763" spans="18:61" x14ac:dyDescent="0.2">
      <c r="R763" s="11"/>
      <c r="S763" s="154"/>
      <c r="T763" s="13"/>
      <c r="U763" s="13"/>
      <c r="V763" s="11"/>
      <c r="W763" s="11"/>
      <c r="X763" s="12"/>
      <c r="AN763" s="11"/>
      <c r="AO763" s="11"/>
      <c r="AP763" s="11"/>
      <c r="AQ763" s="11"/>
      <c r="AR763" s="11"/>
      <c r="AS763" s="11"/>
      <c r="AT763" s="11"/>
      <c r="AU763" s="11"/>
      <c r="AV763" s="11"/>
      <c r="AW763" s="11"/>
      <c r="AX763" s="11"/>
      <c r="AY763" s="11"/>
      <c r="AZ763" s="11"/>
      <c r="BA763" s="11"/>
      <c r="BB763" s="11"/>
      <c r="BC763" s="11"/>
      <c r="BD763" s="11"/>
      <c r="BE763" s="11"/>
      <c r="BF763" s="11"/>
      <c r="BG763" s="11"/>
      <c r="BH763" s="11"/>
      <c r="BI763" s="11"/>
    </row>
    <row r="764" spans="18:61" x14ac:dyDescent="0.2">
      <c r="R764" s="11"/>
      <c r="S764" s="154"/>
      <c r="T764" s="13"/>
      <c r="U764" s="13"/>
      <c r="V764" s="11"/>
      <c r="W764" s="11"/>
      <c r="X764" s="12"/>
      <c r="AN764" s="11"/>
      <c r="AO764" s="11"/>
      <c r="AP764" s="11"/>
      <c r="AQ764" s="11"/>
      <c r="AR764" s="11"/>
      <c r="AS764" s="11"/>
      <c r="AT764" s="11"/>
      <c r="AU764" s="11"/>
      <c r="AV764" s="11"/>
      <c r="AW764" s="11"/>
      <c r="AX764" s="11"/>
      <c r="AY764" s="11"/>
      <c r="AZ764" s="11"/>
      <c r="BA764" s="11"/>
      <c r="BB764" s="11"/>
      <c r="BC764" s="11"/>
      <c r="BD764" s="11"/>
      <c r="BE764" s="11"/>
      <c r="BF764" s="11"/>
      <c r="BG764" s="11"/>
      <c r="BH764" s="11"/>
      <c r="BI764" s="11"/>
    </row>
    <row r="765" spans="18:61" x14ac:dyDescent="0.2">
      <c r="R765" s="11"/>
      <c r="S765" s="154"/>
      <c r="T765" s="13"/>
      <c r="U765" s="13"/>
      <c r="V765" s="11"/>
      <c r="W765" s="11"/>
      <c r="X765" s="12"/>
      <c r="AN765" s="11"/>
      <c r="AO765" s="11"/>
      <c r="AP765" s="11"/>
      <c r="AQ765" s="11"/>
      <c r="AR765" s="11"/>
      <c r="AS765" s="11"/>
      <c r="AT765" s="11"/>
      <c r="AU765" s="11"/>
      <c r="AV765" s="11"/>
      <c r="AW765" s="11"/>
      <c r="AX765" s="11"/>
      <c r="AY765" s="11"/>
      <c r="AZ765" s="11"/>
      <c r="BA765" s="11"/>
      <c r="BB765" s="11"/>
      <c r="BC765" s="11"/>
      <c r="BD765" s="11"/>
      <c r="BE765" s="11"/>
      <c r="BF765" s="11"/>
      <c r="BG765" s="11"/>
      <c r="BH765" s="11"/>
      <c r="BI765" s="11"/>
    </row>
    <row r="766" spans="18:61" x14ac:dyDescent="0.2">
      <c r="R766" s="11"/>
      <c r="S766" s="154"/>
      <c r="T766" s="13"/>
      <c r="U766" s="13"/>
      <c r="V766" s="11"/>
      <c r="W766" s="11"/>
      <c r="X766" s="12"/>
      <c r="AN766" s="11"/>
      <c r="AO766" s="11"/>
      <c r="AP766" s="11"/>
      <c r="AQ766" s="11"/>
      <c r="AR766" s="11"/>
      <c r="AS766" s="11"/>
      <c r="AT766" s="11"/>
      <c r="AU766" s="11"/>
      <c r="AV766" s="11"/>
      <c r="AW766" s="11"/>
      <c r="AX766" s="11"/>
      <c r="AY766" s="11"/>
      <c r="AZ766" s="11"/>
      <c r="BA766" s="11"/>
      <c r="BB766" s="11"/>
      <c r="BC766" s="11"/>
      <c r="BD766" s="11"/>
      <c r="BE766" s="11"/>
      <c r="BF766" s="11"/>
      <c r="BG766" s="11"/>
      <c r="BH766" s="11"/>
      <c r="BI766" s="11"/>
    </row>
    <row r="767" spans="18:61" x14ac:dyDescent="0.2">
      <c r="R767" s="11"/>
      <c r="S767" s="154"/>
      <c r="T767" s="13"/>
      <c r="U767" s="13"/>
      <c r="V767" s="11"/>
      <c r="W767" s="11"/>
      <c r="X767" s="12"/>
      <c r="AN767" s="11"/>
      <c r="AO767" s="11"/>
      <c r="AP767" s="11"/>
      <c r="AQ767" s="11"/>
      <c r="AR767" s="11"/>
      <c r="AS767" s="11"/>
      <c r="AT767" s="11"/>
      <c r="AU767" s="11"/>
      <c r="AV767" s="11"/>
      <c r="AW767" s="11"/>
      <c r="AX767" s="11"/>
      <c r="AY767" s="11"/>
      <c r="AZ767" s="11"/>
      <c r="BA767" s="11"/>
      <c r="BB767" s="11"/>
      <c r="BC767" s="11"/>
      <c r="BD767" s="11"/>
      <c r="BE767" s="11"/>
      <c r="BF767" s="11"/>
      <c r="BG767" s="11"/>
      <c r="BH767" s="11"/>
      <c r="BI767" s="11"/>
    </row>
    <row r="768" spans="18:61" x14ac:dyDescent="0.2">
      <c r="R768" s="11"/>
      <c r="S768" s="154"/>
      <c r="T768" s="13"/>
      <c r="U768" s="13"/>
      <c r="V768" s="11"/>
      <c r="W768" s="11"/>
      <c r="X768" s="12"/>
      <c r="AN768" s="11"/>
      <c r="AO768" s="11"/>
      <c r="AP768" s="11"/>
      <c r="AQ768" s="11"/>
      <c r="AR768" s="11"/>
      <c r="AS768" s="11"/>
      <c r="AT768" s="11"/>
      <c r="AU768" s="11"/>
      <c r="AV768" s="11"/>
      <c r="AW768" s="11"/>
      <c r="AX768" s="11"/>
      <c r="AY768" s="11"/>
      <c r="AZ768" s="11"/>
      <c r="BA768" s="11"/>
      <c r="BB768" s="11"/>
      <c r="BC768" s="11"/>
      <c r="BD768" s="11"/>
      <c r="BE768" s="11"/>
      <c r="BF768" s="11"/>
      <c r="BG768" s="11"/>
      <c r="BH768" s="11"/>
      <c r="BI768" s="11"/>
    </row>
    <row r="769" spans="18:61" x14ac:dyDescent="0.2">
      <c r="R769" s="11"/>
      <c r="S769" s="154"/>
      <c r="T769" s="13"/>
      <c r="U769" s="13"/>
      <c r="V769" s="11"/>
      <c r="W769" s="11"/>
      <c r="X769" s="12"/>
      <c r="AN769" s="11"/>
      <c r="AO769" s="11"/>
      <c r="AP769" s="11"/>
      <c r="AQ769" s="11"/>
      <c r="AR769" s="11"/>
      <c r="AS769" s="11"/>
      <c r="AT769" s="11"/>
      <c r="AU769" s="11"/>
      <c r="AV769" s="11"/>
      <c r="AW769" s="11"/>
      <c r="AX769" s="11"/>
      <c r="AY769" s="11"/>
      <c r="AZ769" s="11"/>
      <c r="BA769" s="11"/>
      <c r="BB769" s="11"/>
      <c r="BC769" s="11"/>
      <c r="BD769" s="11"/>
      <c r="BE769" s="11"/>
      <c r="BF769" s="11"/>
      <c r="BG769" s="11"/>
      <c r="BH769" s="11"/>
      <c r="BI769" s="11"/>
    </row>
    <row r="770" spans="18:61" x14ac:dyDescent="0.2">
      <c r="R770" s="11"/>
      <c r="S770" s="154"/>
      <c r="T770" s="13"/>
      <c r="U770" s="13"/>
      <c r="V770" s="11"/>
      <c r="W770" s="11"/>
      <c r="X770" s="12"/>
      <c r="AN770" s="11"/>
      <c r="AO770" s="11"/>
      <c r="AP770" s="11"/>
      <c r="AQ770" s="11"/>
      <c r="AR770" s="11"/>
      <c r="AS770" s="11"/>
      <c r="AT770" s="11"/>
      <c r="AU770" s="11"/>
      <c r="AV770" s="11"/>
      <c r="AW770" s="11"/>
      <c r="AX770" s="11"/>
      <c r="AY770" s="11"/>
      <c r="AZ770" s="11"/>
      <c r="BA770" s="11"/>
      <c r="BB770" s="11"/>
      <c r="BC770" s="11"/>
      <c r="BD770" s="11"/>
      <c r="BE770" s="11"/>
      <c r="BF770" s="11"/>
      <c r="BG770" s="11"/>
      <c r="BH770" s="11"/>
      <c r="BI770" s="11"/>
    </row>
    <row r="771" spans="18:61" x14ac:dyDescent="0.2">
      <c r="R771" s="11"/>
      <c r="S771" s="154"/>
      <c r="T771" s="13"/>
      <c r="U771" s="13"/>
      <c r="V771" s="11"/>
      <c r="W771" s="11"/>
      <c r="X771" s="12"/>
      <c r="AN771" s="11"/>
      <c r="AO771" s="11"/>
      <c r="AP771" s="11"/>
      <c r="AQ771" s="11"/>
      <c r="AR771" s="11"/>
      <c r="AS771" s="11"/>
      <c r="AT771" s="11"/>
      <c r="AU771" s="11"/>
      <c r="AV771" s="11"/>
      <c r="AW771" s="11"/>
      <c r="AX771" s="11"/>
      <c r="AY771" s="11"/>
      <c r="AZ771" s="11"/>
      <c r="BA771" s="11"/>
      <c r="BB771" s="11"/>
      <c r="BC771" s="11"/>
      <c r="BD771" s="11"/>
      <c r="BE771" s="11"/>
      <c r="BF771" s="11"/>
      <c r="BG771" s="11"/>
      <c r="BH771" s="11"/>
      <c r="BI771" s="11"/>
    </row>
    <row r="772" spans="18:61" x14ac:dyDescent="0.2">
      <c r="R772" s="11"/>
      <c r="S772" s="154"/>
      <c r="T772" s="13"/>
      <c r="U772" s="13"/>
      <c r="V772" s="11"/>
      <c r="W772" s="11"/>
      <c r="X772" s="12"/>
      <c r="AN772" s="11"/>
      <c r="AO772" s="11"/>
      <c r="AP772" s="11"/>
      <c r="AQ772" s="11"/>
      <c r="AR772" s="11"/>
      <c r="AS772" s="11"/>
      <c r="AT772" s="11"/>
      <c r="AU772" s="11"/>
      <c r="AV772" s="11"/>
      <c r="AW772" s="11"/>
      <c r="AX772" s="11"/>
      <c r="AY772" s="11"/>
      <c r="AZ772" s="11"/>
      <c r="BA772" s="11"/>
      <c r="BB772" s="11"/>
      <c r="BC772" s="11"/>
      <c r="BD772" s="11"/>
      <c r="BE772" s="11"/>
      <c r="BF772" s="11"/>
      <c r="BG772" s="11"/>
      <c r="BH772" s="11"/>
      <c r="BI772" s="11"/>
    </row>
    <row r="773" spans="18:61" x14ac:dyDescent="0.2">
      <c r="R773" s="11"/>
      <c r="S773" s="154"/>
      <c r="T773" s="13"/>
      <c r="U773" s="13"/>
      <c r="V773" s="11"/>
      <c r="W773" s="11"/>
      <c r="X773" s="12"/>
      <c r="AN773" s="11"/>
      <c r="AO773" s="11"/>
      <c r="AP773" s="11"/>
      <c r="AQ773" s="11"/>
      <c r="AR773" s="11"/>
      <c r="AS773" s="11"/>
      <c r="AT773" s="11"/>
      <c r="AU773" s="11"/>
      <c r="AV773" s="11"/>
      <c r="AW773" s="11"/>
      <c r="AX773" s="11"/>
      <c r="AY773" s="11"/>
      <c r="AZ773" s="11"/>
      <c r="BA773" s="11"/>
      <c r="BB773" s="11"/>
      <c r="BC773" s="11"/>
      <c r="BD773" s="11"/>
      <c r="BE773" s="11"/>
      <c r="BF773" s="11"/>
      <c r="BG773" s="11"/>
      <c r="BH773" s="11"/>
      <c r="BI773" s="11"/>
    </row>
    <row r="774" spans="18:61" x14ac:dyDescent="0.2">
      <c r="R774" s="11"/>
      <c r="S774" s="154"/>
      <c r="T774" s="13"/>
      <c r="U774" s="13"/>
      <c r="V774" s="11"/>
      <c r="W774" s="11"/>
      <c r="X774" s="12"/>
      <c r="AN774" s="11"/>
      <c r="AO774" s="11"/>
      <c r="AP774" s="11"/>
      <c r="AQ774" s="11"/>
      <c r="AR774" s="11"/>
      <c r="AS774" s="11"/>
      <c r="AT774" s="11"/>
      <c r="AU774" s="11"/>
      <c r="AV774" s="11"/>
      <c r="AW774" s="11"/>
      <c r="AX774" s="11"/>
      <c r="AY774" s="11"/>
      <c r="AZ774" s="11"/>
      <c r="BA774" s="11"/>
      <c r="BB774" s="11"/>
      <c r="BC774" s="11"/>
      <c r="BD774" s="11"/>
      <c r="BE774" s="11"/>
      <c r="BF774" s="11"/>
      <c r="BG774" s="11"/>
      <c r="BH774" s="11"/>
      <c r="BI774" s="11"/>
    </row>
    <row r="775" spans="18:61" x14ac:dyDescent="0.2">
      <c r="R775" s="11"/>
      <c r="S775" s="154"/>
      <c r="T775" s="13"/>
      <c r="U775" s="13"/>
      <c r="V775" s="11"/>
      <c r="W775" s="11"/>
      <c r="X775" s="12"/>
      <c r="AN775" s="11"/>
      <c r="AO775" s="11"/>
      <c r="AP775" s="11"/>
      <c r="AQ775" s="11"/>
      <c r="AR775" s="11"/>
      <c r="AS775" s="11"/>
      <c r="AT775" s="11"/>
      <c r="AU775" s="11"/>
      <c r="AV775" s="11"/>
      <c r="AW775" s="11"/>
      <c r="AX775" s="11"/>
      <c r="AY775" s="11"/>
      <c r="AZ775" s="11"/>
      <c r="BA775" s="11"/>
      <c r="BB775" s="11"/>
      <c r="BC775" s="11"/>
      <c r="BD775" s="11"/>
      <c r="BE775" s="11"/>
      <c r="BF775" s="11"/>
      <c r="BG775" s="11"/>
      <c r="BH775" s="11"/>
      <c r="BI775" s="11"/>
    </row>
    <row r="776" spans="18:61" x14ac:dyDescent="0.2">
      <c r="R776" s="11"/>
      <c r="S776" s="154"/>
      <c r="T776" s="13"/>
      <c r="U776" s="13"/>
      <c r="V776" s="11"/>
      <c r="W776" s="11"/>
      <c r="X776" s="12"/>
      <c r="AN776" s="11"/>
      <c r="AO776" s="11"/>
      <c r="AP776" s="11"/>
      <c r="AQ776" s="11"/>
      <c r="AR776" s="11"/>
      <c r="AS776" s="11"/>
      <c r="AT776" s="11"/>
      <c r="AU776" s="11"/>
      <c r="AV776" s="11"/>
      <c r="AW776" s="11"/>
      <c r="AX776" s="11"/>
      <c r="AY776" s="11"/>
      <c r="AZ776" s="11"/>
      <c r="BA776" s="11"/>
      <c r="BB776" s="11"/>
      <c r="BC776" s="11"/>
      <c r="BD776" s="11"/>
      <c r="BE776" s="11"/>
      <c r="BF776" s="11"/>
      <c r="BG776" s="11"/>
      <c r="BH776" s="11"/>
      <c r="BI776" s="11"/>
    </row>
    <row r="777" spans="18:61" x14ac:dyDescent="0.2">
      <c r="R777" s="11"/>
      <c r="S777" s="154"/>
      <c r="T777" s="13"/>
      <c r="U777" s="13"/>
      <c r="V777" s="11"/>
      <c r="W777" s="11"/>
      <c r="X777" s="12"/>
      <c r="AN777" s="11"/>
      <c r="AO777" s="11"/>
      <c r="AP777" s="11"/>
      <c r="AQ777" s="11"/>
      <c r="AR777" s="11"/>
      <c r="AS777" s="11"/>
      <c r="AT777" s="11"/>
      <c r="AU777" s="11"/>
      <c r="AV777" s="11"/>
      <c r="AW777" s="11"/>
      <c r="AX777" s="11"/>
      <c r="AY777" s="11"/>
      <c r="AZ777" s="11"/>
      <c r="BA777" s="11"/>
      <c r="BB777" s="11"/>
      <c r="BC777" s="11"/>
      <c r="BD777" s="11"/>
      <c r="BE777" s="11"/>
      <c r="BF777" s="11"/>
      <c r="BG777" s="11"/>
      <c r="BH777" s="11"/>
      <c r="BI777" s="11"/>
    </row>
    <row r="778" spans="18:61" x14ac:dyDescent="0.2">
      <c r="R778" s="11"/>
      <c r="S778" s="154"/>
      <c r="T778" s="13"/>
      <c r="U778" s="13"/>
      <c r="V778" s="11"/>
      <c r="W778" s="11"/>
      <c r="X778" s="12"/>
      <c r="AN778" s="11"/>
      <c r="AO778" s="11"/>
      <c r="AP778" s="11"/>
      <c r="AQ778" s="11"/>
      <c r="AR778" s="11"/>
      <c r="AS778" s="11"/>
      <c r="AT778" s="11"/>
      <c r="AU778" s="11"/>
      <c r="AV778" s="11"/>
      <c r="AW778" s="11"/>
      <c r="AX778" s="11"/>
      <c r="AY778" s="11"/>
      <c r="AZ778" s="11"/>
      <c r="BA778" s="11"/>
      <c r="BB778" s="11"/>
      <c r="BC778" s="11"/>
      <c r="BD778" s="11"/>
      <c r="BE778" s="11"/>
      <c r="BF778" s="11"/>
      <c r="BG778" s="11"/>
      <c r="BH778" s="11"/>
      <c r="BI778" s="11"/>
    </row>
    <row r="779" spans="18:61" x14ac:dyDescent="0.2">
      <c r="R779" s="11"/>
      <c r="S779" s="154"/>
      <c r="T779" s="13"/>
      <c r="U779" s="13"/>
      <c r="V779" s="11"/>
      <c r="W779" s="11"/>
      <c r="X779" s="12"/>
      <c r="AN779" s="11"/>
      <c r="AO779" s="11"/>
      <c r="AP779" s="11"/>
      <c r="AQ779" s="11"/>
      <c r="AR779" s="11"/>
      <c r="AS779" s="11"/>
      <c r="AT779" s="11"/>
      <c r="AU779" s="11"/>
      <c r="AV779" s="11"/>
      <c r="AW779" s="11"/>
      <c r="AX779" s="11"/>
      <c r="AY779" s="11"/>
      <c r="AZ779" s="11"/>
      <c r="BA779" s="11"/>
      <c r="BB779" s="11"/>
      <c r="BC779" s="11"/>
      <c r="BD779" s="11"/>
      <c r="BE779" s="11"/>
      <c r="BF779" s="11"/>
      <c r="BG779" s="11"/>
      <c r="BH779" s="11"/>
      <c r="BI779" s="11"/>
    </row>
    <row r="780" spans="18:61" x14ac:dyDescent="0.2">
      <c r="R780" s="11"/>
      <c r="S780" s="154"/>
      <c r="T780" s="13"/>
      <c r="U780" s="13"/>
      <c r="V780" s="11"/>
      <c r="W780" s="11"/>
      <c r="X780" s="12"/>
      <c r="AN780" s="11"/>
      <c r="AO780" s="11"/>
      <c r="AP780" s="11"/>
      <c r="AQ780" s="11"/>
      <c r="AR780" s="11"/>
      <c r="AS780" s="11"/>
      <c r="AT780" s="11"/>
      <c r="AU780" s="11"/>
      <c r="AV780" s="11"/>
      <c r="AW780" s="11"/>
      <c r="AX780" s="11"/>
      <c r="AY780" s="11"/>
      <c r="AZ780" s="11"/>
      <c r="BA780" s="11"/>
      <c r="BB780" s="11"/>
      <c r="BC780" s="11"/>
      <c r="BD780" s="11"/>
      <c r="BE780" s="11"/>
      <c r="BF780" s="11"/>
      <c r="BG780" s="11"/>
      <c r="BH780" s="11"/>
      <c r="BI780" s="11"/>
    </row>
    <row r="781" spans="18:61" x14ac:dyDescent="0.2">
      <c r="R781" s="11"/>
      <c r="S781" s="154"/>
      <c r="T781" s="13"/>
      <c r="U781" s="13"/>
      <c r="V781" s="11"/>
      <c r="W781" s="11"/>
      <c r="X781" s="12"/>
      <c r="AN781" s="11"/>
      <c r="AO781" s="11"/>
      <c r="AP781" s="11"/>
      <c r="AQ781" s="11"/>
      <c r="AR781" s="11"/>
      <c r="AS781" s="11"/>
      <c r="AT781" s="11"/>
      <c r="AU781" s="11"/>
      <c r="AV781" s="11"/>
      <c r="AW781" s="11"/>
      <c r="AX781" s="11"/>
      <c r="AY781" s="11"/>
      <c r="AZ781" s="11"/>
      <c r="BA781" s="11"/>
      <c r="BB781" s="11"/>
      <c r="BC781" s="11"/>
      <c r="BD781" s="11"/>
      <c r="BE781" s="11"/>
      <c r="BF781" s="11"/>
      <c r="BG781" s="11"/>
      <c r="BH781" s="11"/>
      <c r="BI781" s="11"/>
    </row>
    <row r="782" spans="18:61" x14ac:dyDescent="0.2">
      <c r="R782" s="11"/>
      <c r="S782" s="154"/>
      <c r="T782" s="13"/>
      <c r="U782" s="13"/>
      <c r="V782" s="11"/>
      <c r="W782" s="11"/>
      <c r="X782" s="12"/>
      <c r="AN782" s="11"/>
      <c r="AO782" s="11"/>
      <c r="AP782" s="11"/>
      <c r="AQ782" s="11"/>
      <c r="AR782" s="11"/>
      <c r="AS782" s="11"/>
      <c r="AT782" s="11"/>
      <c r="AU782" s="11"/>
      <c r="AV782" s="11"/>
      <c r="AW782" s="11"/>
      <c r="AX782" s="11"/>
      <c r="AY782" s="11"/>
      <c r="AZ782" s="11"/>
      <c r="BA782" s="11"/>
      <c r="BB782" s="11"/>
      <c r="BC782" s="11"/>
      <c r="BD782" s="11"/>
      <c r="BE782" s="11"/>
      <c r="BF782" s="11"/>
      <c r="BG782" s="11"/>
      <c r="BH782" s="11"/>
      <c r="BI782" s="11"/>
    </row>
    <row r="783" spans="18:61" x14ac:dyDescent="0.2">
      <c r="R783" s="11"/>
      <c r="S783" s="154"/>
      <c r="T783" s="13"/>
      <c r="U783" s="13"/>
      <c r="V783" s="11"/>
      <c r="W783" s="11"/>
      <c r="X783" s="12"/>
      <c r="AN783" s="11"/>
      <c r="AO783" s="11"/>
      <c r="AP783" s="11"/>
      <c r="AQ783" s="11"/>
      <c r="AR783" s="11"/>
      <c r="AS783" s="11"/>
      <c r="AT783" s="11"/>
      <c r="AU783" s="11"/>
      <c r="AV783" s="11"/>
      <c r="AW783" s="11"/>
      <c r="AX783" s="11"/>
      <c r="AY783" s="11"/>
      <c r="AZ783" s="11"/>
      <c r="BA783" s="11"/>
      <c r="BB783" s="11"/>
      <c r="BC783" s="11"/>
      <c r="BD783" s="11"/>
      <c r="BE783" s="11"/>
      <c r="BF783" s="11"/>
      <c r="BG783" s="11"/>
      <c r="BH783" s="11"/>
      <c r="BI783" s="11"/>
    </row>
    <row r="784" spans="18:61" x14ac:dyDescent="0.2">
      <c r="R784" s="11"/>
      <c r="S784" s="154"/>
      <c r="T784" s="13"/>
      <c r="U784" s="13"/>
      <c r="V784" s="11"/>
      <c r="W784" s="11"/>
      <c r="X784" s="12"/>
      <c r="AN784" s="11"/>
      <c r="AO784" s="11"/>
      <c r="AP784" s="11"/>
      <c r="AQ784" s="11"/>
      <c r="AR784" s="11"/>
      <c r="AS784" s="11"/>
      <c r="AT784" s="11"/>
      <c r="AU784" s="11"/>
      <c r="AV784" s="11"/>
      <c r="AW784" s="11"/>
      <c r="AX784" s="11"/>
      <c r="AY784" s="11"/>
      <c r="AZ784" s="11"/>
      <c r="BA784" s="11"/>
      <c r="BB784" s="11"/>
      <c r="BC784" s="11"/>
      <c r="BD784" s="11"/>
      <c r="BE784" s="11"/>
      <c r="BF784" s="11"/>
      <c r="BG784" s="11"/>
      <c r="BH784" s="11"/>
      <c r="BI784" s="11"/>
    </row>
    <row r="785" spans="18:61" x14ac:dyDescent="0.2">
      <c r="R785" s="11"/>
      <c r="S785" s="154"/>
      <c r="T785" s="13"/>
      <c r="U785" s="13"/>
      <c r="V785" s="11"/>
      <c r="W785" s="11"/>
      <c r="X785" s="12"/>
      <c r="AN785" s="11"/>
      <c r="AO785" s="11"/>
      <c r="AP785" s="11"/>
      <c r="AQ785" s="11"/>
      <c r="AR785" s="11"/>
      <c r="AS785" s="11"/>
      <c r="AT785" s="11"/>
      <c r="AU785" s="11"/>
      <c r="AV785" s="11"/>
      <c r="AW785" s="11"/>
      <c r="AX785" s="11"/>
      <c r="AY785" s="11"/>
      <c r="AZ785" s="11"/>
      <c r="BA785" s="11"/>
      <c r="BB785" s="11"/>
      <c r="BC785" s="11"/>
      <c r="BD785" s="11"/>
      <c r="BE785" s="11"/>
      <c r="BF785" s="11"/>
      <c r="BG785" s="11"/>
      <c r="BH785" s="11"/>
      <c r="BI785" s="11"/>
    </row>
    <row r="786" spans="18:61" x14ac:dyDescent="0.2">
      <c r="R786" s="11"/>
      <c r="S786" s="154"/>
      <c r="T786" s="13"/>
      <c r="U786" s="13"/>
      <c r="V786" s="11"/>
      <c r="W786" s="11"/>
      <c r="X786" s="12"/>
      <c r="AN786" s="11"/>
      <c r="AO786" s="11"/>
      <c r="AP786" s="11"/>
      <c r="AQ786" s="11"/>
      <c r="AR786" s="11"/>
      <c r="AS786" s="11"/>
      <c r="AT786" s="11"/>
      <c r="AU786" s="11"/>
      <c r="AV786" s="11"/>
      <c r="AW786" s="11"/>
      <c r="AX786" s="11"/>
      <c r="AY786" s="11"/>
      <c r="AZ786" s="11"/>
      <c r="BA786" s="11"/>
      <c r="BB786" s="11"/>
      <c r="BC786" s="11"/>
      <c r="BD786" s="11"/>
      <c r="BE786" s="11"/>
      <c r="BF786" s="11"/>
      <c r="BG786" s="11"/>
      <c r="BH786" s="11"/>
      <c r="BI786" s="11"/>
    </row>
    <row r="787" spans="18:61" x14ac:dyDescent="0.2">
      <c r="R787" s="11"/>
      <c r="S787" s="154"/>
      <c r="T787" s="13"/>
      <c r="U787" s="13"/>
      <c r="V787" s="11"/>
      <c r="W787" s="11"/>
      <c r="X787" s="12"/>
      <c r="AN787" s="11"/>
      <c r="AO787" s="11"/>
      <c r="AP787" s="11"/>
      <c r="AQ787" s="11"/>
      <c r="AR787" s="11"/>
      <c r="AS787" s="11"/>
      <c r="AT787" s="11"/>
      <c r="AU787" s="11"/>
      <c r="AV787" s="11"/>
      <c r="AW787" s="11"/>
      <c r="AX787" s="11"/>
      <c r="AY787" s="11"/>
      <c r="AZ787" s="11"/>
      <c r="BA787" s="11"/>
      <c r="BB787" s="11"/>
      <c r="BC787" s="11"/>
      <c r="BD787" s="11"/>
      <c r="BE787" s="11"/>
      <c r="BF787" s="11"/>
      <c r="BG787" s="11"/>
      <c r="BH787" s="11"/>
      <c r="BI787" s="11"/>
    </row>
    <row r="788" spans="18:61" x14ac:dyDescent="0.2">
      <c r="R788" s="11"/>
      <c r="S788" s="154"/>
      <c r="T788" s="13"/>
      <c r="U788" s="13"/>
      <c r="V788" s="11"/>
      <c r="W788" s="11"/>
      <c r="X788" s="12"/>
      <c r="AN788" s="11"/>
      <c r="AO788" s="11"/>
      <c r="AP788" s="11"/>
      <c r="AQ788" s="11"/>
      <c r="AR788" s="11"/>
      <c r="AS788" s="11"/>
      <c r="AT788" s="11"/>
      <c r="AU788" s="11"/>
      <c r="AV788" s="11"/>
      <c r="AW788" s="11"/>
      <c r="AX788" s="11"/>
      <c r="AY788" s="11"/>
      <c r="AZ788" s="11"/>
      <c r="BA788" s="11"/>
      <c r="BB788" s="11"/>
      <c r="BC788" s="11"/>
      <c r="BD788" s="11"/>
      <c r="BE788" s="11"/>
      <c r="BF788" s="11"/>
      <c r="BG788" s="11"/>
      <c r="BH788" s="11"/>
      <c r="BI788" s="11"/>
    </row>
    <row r="789" spans="18:61" x14ac:dyDescent="0.2">
      <c r="R789" s="11"/>
      <c r="S789" s="154"/>
      <c r="T789" s="13"/>
      <c r="U789" s="13"/>
      <c r="V789" s="11"/>
      <c r="W789" s="11"/>
      <c r="X789" s="12"/>
      <c r="AN789" s="11"/>
      <c r="AO789" s="11"/>
      <c r="AP789" s="11"/>
      <c r="AQ789" s="11"/>
      <c r="AR789" s="11"/>
      <c r="AS789" s="11"/>
      <c r="AT789" s="11"/>
      <c r="AU789" s="11"/>
      <c r="AV789" s="11"/>
      <c r="AW789" s="11"/>
      <c r="AX789" s="11"/>
      <c r="AY789" s="11"/>
      <c r="AZ789" s="11"/>
      <c r="BA789" s="11"/>
      <c r="BB789" s="11"/>
      <c r="BC789" s="11"/>
      <c r="BD789" s="11"/>
      <c r="BE789" s="11"/>
      <c r="BF789" s="11"/>
      <c r="BG789" s="11"/>
      <c r="BH789" s="11"/>
      <c r="BI789" s="11"/>
    </row>
    <row r="790" spans="18:61" x14ac:dyDescent="0.2">
      <c r="R790" s="11"/>
      <c r="S790" s="154"/>
      <c r="T790" s="13"/>
      <c r="U790" s="13"/>
      <c r="V790" s="11"/>
      <c r="W790" s="11"/>
      <c r="X790" s="12"/>
      <c r="AN790" s="11"/>
      <c r="AO790" s="11"/>
      <c r="AP790" s="11"/>
      <c r="AQ790" s="11"/>
      <c r="AR790" s="11"/>
      <c r="AS790" s="11"/>
      <c r="AT790" s="11"/>
      <c r="AU790" s="11"/>
      <c r="AV790" s="11"/>
      <c r="AW790" s="11"/>
      <c r="AX790" s="11"/>
      <c r="AY790" s="11"/>
      <c r="AZ790" s="11"/>
      <c r="BA790" s="11"/>
      <c r="BB790" s="11"/>
      <c r="BC790" s="11"/>
      <c r="BD790" s="11"/>
      <c r="BE790" s="11"/>
      <c r="BF790" s="11"/>
      <c r="BG790" s="11"/>
      <c r="BH790" s="11"/>
      <c r="BI790" s="11"/>
    </row>
    <row r="791" spans="18:61" x14ac:dyDescent="0.2">
      <c r="R791" s="11"/>
      <c r="S791" s="154"/>
      <c r="T791" s="13"/>
      <c r="U791" s="13"/>
      <c r="V791" s="11"/>
      <c r="W791" s="11"/>
      <c r="X791" s="12"/>
      <c r="AN791" s="11"/>
      <c r="AO791" s="11"/>
      <c r="AP791" s="11"/>
      <c r="AQ791" s="11"/>
      <c r="AR791" s="11"/>
      <c r="AS791" s="11"/>
      <c r="AT791" s="11"/>
      <c r="AU791" s="11"/>
      <c r="AV791" s="11"/>
      <c r="AW791" s="11"/>
      <c r="AX791" s="11"/>
      <c r="AY791" s="11"/>
      <c r="AZ791" s="11"/>
      <c r="BA791" s="11"/>
      <c r="BB791" s="11"/>
      <c r="BC791" s="11"/>
      <c r="BD791" s="11"/>
      <c r="BE791" s="11"/>
      <c r="BF791" s="11"/>
      <c r="BG791" s="11"/>
      <c r="BH791" s="11"/>
      <c r="BI791" s="11"/>
    </row>
    <row r="792" spans="18:61" x14ac:dyDescent="0.2">
      <c r="R792" s="11"/>
      <c r="S792" s="154"/>
      <c r="T792" s="13"/>
      <c r="U792" s="13"/>
      <c r="V792" s="11"/>
      <c r="W792" s="11"/>
      <c r="X792" s="12"/>
      <c r="AN792" s="11"/>
      <c r="AO792" s="11"/>
      <c r="AP792" s="11"/>
      <c r="AQ792" s="11"/>
      <c r="AR792" s="11"/>
      <c r="AS792" s="11"/>
      <c r="AT792" s="11"/>
      <c r="AU792" s="11"/>
      <c r="AV792" s="11"/>
      <c r="AW792" s="11"/>
      <c r="AX792" s="11"/>
      <c r="AY792" s="11"/>
      <c r="AZ792" s="11"/>
      <c r="BA792" s="11"/>
      <c r="BB792" s="11"/>
      <c r="BC792" s="11"/>
      <c r="BD792" s="11"/>
      <c r="BE792" s="11"/>
      <c r="BF792" s="11"/>
      <c r="BG792" s="11"/>
      <c r="BH792" s="11"/>
      <c r="BI792" s="11"/>
    </row>
    <row r="793" spans="18:61" x14ac:dyDescent="0.2">
      <c r="R793" s="11"/>
      <c r="S793" s="154"/>
      <c r="T793" s="13"/>
      <c r="U793" s="13"/>
      <c r="V793" s="11"/>
      <c r="W793" s="11"/>
      <c r="X793" s="12"/>
      <c r="AN793" s="11"/>
      <c r="AO793" s="11"/>
      <c r="AP793" s="11"/>
      <c r="AQ793" s="11"/>
      <c r="AR793" s="11"/>
      <c r="AS793" s="11"/>
      <c r="AT793" s="11"/>
      <c r="AU793" s="11"/>
      <c r="AV793" s="11"/>
      <c r="AW793" s="11"/>
      <c r="AX793" s="11"/>
      <c r="AY793" s="11"/>
      <c r="AZ793" s="11"/>
      <c r="BA793" s="11"/>
      <c r="BB793" s="11"/>
      <c r="BC793" s="11"/>
      <c r="BD793" s="11"/>
      <c r="BE793" s="11"/>
      <c r="BF793" s="11"/>
      <c r="BG793" s="11"/>
      <c r="BH793" s="11"/>
      <c r="BI793" s="11"/>
    </row>
    <row r="794" spans="18:61" x14ac:dyDescent="0.2">
      <c r="R794" s="11"/>
      <c r="S794" s="154"/>
      <c r="T794" s="13"/>
      <c r="U794" s="13"/>
      <c r="V794" s="11"/>
      <c r="W794" s="11"/>
      <c r="X794" s="12"/>
      <c r="AN794" s="11"/>
      <c r="AO794" s="11"/>
      <c r="AP794" s="11"/>
      <c r="AQ794" s="11"/>
      <c r="AR794" s="11"/>
      <c r="AS794" s="11"/>
      <c r="AT794" s="11"/>
      <c r="AU794" s="11"/>
      <c r="AV794" s="11"/>
      <c r="AW794" s="11"/>
      <c r="AX794" s="11"/>
      <c r="AY794" s="11"/>
      <c r="AZ794" s="11"/>
      <c r="BA794" s="11"/>
      <c r="BB794" s="11"/>
      <c r="BC794" s="11"/>
      <c r="BD794" s="11"/>
      <c r="BE794" s="11"/>
      <c r="BF794" s="11"/>
      <c r="BG794" s="11"/>
      <c r="BH794" s="11"/>
      <c r="BI794" s="11"/>
    </row>
    <row r="795" spans="18:61" x14ac:dyDescent="0.2">
      <c r="R795" s="11"/>
      <c r="S795" s="154"/>
      <c r="T795" s="13"/>
      <c r="U795" s="13"/>
      <c r="V795" s="11"/>
      <c r="W795" s="11"/>
      <c r="X795" s="12"/>
      <c r="AN795" s="11"/>
      <c r="AO795" s="11"/>
      <c r="AP795" s="11"/>
      <c r="AQ795" s="11"/>
      <c r="AR795" s="11"/>
      <c r="AS795" s="11"/>
      <c r="AT795" s="11"/>
      <c r="AU795" s="11"/>
      <c r="AV795" s="11"/>
      <c r="AW795" s="11"/>
      <c r="AX795" s="11"/>
      <c r="AY795" s="11"/>
      <c r="AZ795" s="11"/>
      <c r="BA795" s="11"/>
      <c r="BB795" s="11"/>
      <c r="BC795" s="11"/>
      <c r="BD795" s="11"/>
      <c r="BE795" s="11"/>
      <c r="BF795" s="11"/>
      <c r="BG795" s="11"/>
      <c r="BH795" s="11"/>
      <c r="BI795" s="11"/>
    </row>
    <row r="796" spans="18:61" x14ac:dyDescent="0.2">
      <c r="R796" s="11"/>
      <c r="S796" s="154"/>
      <c r="T796" s="13"/>
      <c r="U796" s="13"/>
      <c r="V796" s="11"/>
      <c r="W796" s="11"/>
      <c r="X796" s="12"/>
      <c r="AN796" s="11"/>
      <c r="AO796" s="11"/>
      <c r="AP796" s="11"/>
      <c r="AQ796" s="11"/>
      <c r="AR796" s="11"/>
      <c r="AS796" s="11"/>
      <c r="AT796" s="11"/>
      <c r="AU796" s="11"/>
      <c r="AV796" s="11"/>
      <c r="AW796" s="11"/>
      <c r="AX796" s="11"/>
      <c r="AY796" s="11"/>
      <c r="AZ796" s="11"/>
      <c r="BA796" s="11"/>
      <c r="BB796" s="11"/>
      <c r="BC796" s="11"/>
      <c r="BD796" s="11"/>
      <c r="BE796" s="11"/>
      <c r="BF796" s="11"/>
      <c r="BG796" s="11"/>
      <c r="BH796" s="11"/>
      <c r="BI796" s="11"/>
    </row>
    <row r="797" spans="18:61" x14ac:dyDescent="0.2">
      <c r="R797" s="11"/>
      <c r="S797" s="154"/>
      <c r="T797" s="13"/>
      <c r="U797" s="13"/>
      <c r="V797" s="11"/>
      <c r="W797" s="11"/>
      <c r="X797" s="12"/>
      <c r="AN797" s="11"/>
      <c r="AO797" s="11"/>
      <c r="AP797" s="11"/>
      <c r="AQ797" s="11"/>
      <c r="AR797" s="11"/>
      <c r="AS797" s="11"/>
      <c r="AT797" s="11"/>
      <c r="AU797" s="11"/>
      <c r="AV797" s="11"/>
      <c r="AW797" s="11"/>
      <c r="AX797" s="11"/>
      <c r="AY797" s="11"/>
      <c r="AZ797" s="11"/>
      <c r="BA797" s="11"/>
      <c r="BB797" s="11"/>
      <c r="BC797" s="11"/>
      <c r="BD797" s="11"/>
      <c r="BE797" s="11"/>
      <c r="BF797" s="11"/>
      <c r="BG797" s="11"/>
      <c r="BH797" s="11"/>
      <c r="BI797" s="11"/>
    </row>
    <row r="798" spans="18:61" x14ac:dyDescent="0.2">
      <c r="R798" s="11"/>
      <c r="S798" s="154"/>
      <c r="T798" s="13"/>
      <c r="U798" s="13"/>
      <c r="V798" s="11"/>
      <c r="W798" s="11"/>
      <c r="X798" s="12"/>
      <c r="AN798" s="11"/>
      <c r="AO798" s="11"/>
      <c r="AP798" s="11"/>
      <c r="AQ798" s="11"/>
      <c r="AR798" s="11"/>
      <c r="AS798" s="11"/>
      <c r="AT798" s="11"/>
      <c r="AU798" s="11"/>
      <c r="AV798" s="11"/>
      <c r="AW798" s="11"/>
      <c r="AX798" s="11"/>
      <c r="AY798" s="11"/>
      <c r="AZ798" s="11"/>
      <c r="BA798" s="11"/>
      <c r="BB798" s="11"/>
      <c r="BC798" s="11"/>
      <c r="BD798" s="11"/>
      <c r="BE798" s="11"/>
      <c r="BF798" s="11"/>
      <c r="BG798" s="11"/>
      <c r="BH798" s="11"/>
      <c r="BI798" s="11"/>
    </row>
    <row r="799" spans="18:61" x14ac:dyDescent="0.2">
      <c r="R799" s="11"/>
      <c r="S799" s="154"/>
      <c r="T799" s="13"/>
      <c r="U799" s="13"/>
      <c r="V799" s="11"/>
      <c r="W799" s="11"/>
      <c r="X799" s="12"/>
      <c r="AN799" s="11"/>
      <c r="AO799" s="11"/>
      <c r="AP799" s="11"/>
      <c r="AQ799" s="11"/>
      <c r="AR799" s="11"/>
      <c r="AS799" s="11"/>
      <c r="AT799" s="11"/>
      <c r="AU799" s="11"/>
      <c r="AV799" s="11"/>
      <c r="AW799" s="11"/>
      <c r="AX799" s="11"/>
      <c r="AY799" s="11"/>
      <c r="AZ799" s="11"/>
      <c r="BA799" s="11"/>
      <c r="BB799" s="11"/>
      <c r="BC799" s="11"/>
      <c r="BD799" s="11"/>
      <c r="BE799" s="11"/>
      <c r="BF799" s="11"/>
      <c r="BG799" s="11"/>
      <c r="BH799" s="11"/>
      <c r="BI799" s="11"/>
    </row>
    <row r="800" spans="18:61" x14ac:dyDescent="0.2">
      <c r="R800" s="11"/>
      <c r="S800" s="154"/>
      <c r="T800" s="13"/>
      <c r="U800" s="13"/>
      <c r="V800" s="11"/>
      <c r="W800" s="11"/>
      <c r="X800" s="12"/>
      <c r="AN800" s="11"/>
      <c r="AO800" s="11"/>
      <c r="AP800" s="11"/>
      <c r="AQ800" s="11"/>
      <c r="AR800" s="11"/>
      <c r="AS800" s="11"/>
      <c r="AT800" s="11"/>
      <c r="AU800" s="11"/>
      <c r="AV800" s="11"/>
      <c r="AW800" s="11"/>
      <c r="AX800" s="11"/>
      <c r="AY800" s="11"/>
      <c r="AZ800" s="11"/>
      <c r="BA800" s="11"/>
      <c r="BB800" s="11"/>
      <c r="BC800" s="11"/>
      <c r="BD800" s="11"/>
      <c r="BE800" s="11"/>
      <c r="BF800" s="11"/>
      <c r="BG800" s="11"/>
      <c r="BH800" s="11"/>
      <c r="BI800" s="11"/>
    </row>
    <row r="801" spans="18:61" x14ac:dyDescent="0.2">
      <c r="R801" s="11"/>
      <c r="S801" s="154"/>
      <c r="T801" s="13"/>
      <c r="U801" s="13"/>
      <c r="V801" s="11"/>
      <c r="W801" s="11"/>
      <c r="X801" s="12"/>
      <c r="AN801" s="11"/>
      <c r="AO801" s="11"/>
      <c r="AP801" s="11"/>
      <c r="AQ801" s="11"/>
      <c r="AR801" s="11"/>
      <c r="AS801" s="11"/>
      <c r="AT801" s="11"/>
      <c r="AU801" s="11"/>
      <c r="AV801" s="11"/>
      <c r="AW801" s="11"/>
      <c r="AX801" s="11"/>
      <c r="AY801" s="11"/>
      <c r="AZ801" s="11"/>
      <c r="BA801" s="11"/>
      <c r="BB801" s="11"/>
      <c r="BC801" s="11"/>
      <c r="BD801" s="11"/>
      <c r="BE801" s="11"/>
      <c r="BF801" s="11"/>
      <c r="BG801" s="11"/>
      <c r="BH801" s="11"/>
      <c r="BI801" s="11"/>
    </row>
    <row r="802" spans="18:61" x14ac:dyDescent="0.2">
      <c r="R802" s="11"/>
      <c r="S802" s="154"/>
      <c r="T802" s="13"/>
      <c r="U802" s="13"/>
      <c r="V802" s="11"/>
      <c r="W802" s="11"/>
      <c r="X802" s="12"/>
      <c r="AN802" s="11"/>
      <c r="AO802" s="11"/>
      <c r="AP802" s="11"/>
      <c r="AQ802" s="11"/>
      <c r="AR802" s="11"/>
      <c r="AS802" s="11"/>
      <c r="AT802" s="11"/>
      <c r="AU802" s="11"/>
      <c r="AV802" s="11"/>
      <c r="AW802" s="11"/>
      <c r="AX802" s="11"/>
      <c r="AY802" s="11"/>
      <c r="AZ802" s="11"/>
      <c r="BA802" s="11"/>
      <c r="BB802" s="11"/>
      <c r="BC802" s="11"/>
      <c r="BD802" s="11"/>
      <c r="BE802" s="11"/>
      <c r="BF802" s="11"/>
      <c r="BG802" s="11"/>
      <c r="BH802" s="11"/>
      <c r="BI802" s="11"/>
    </row>
    <row r="803" spans="18:61" x14ac:dyDescent="0.2">
      <c r="R803" s="11"/>
      <c r="S803" s="154"/>
      <c r="T803" s="13"/>
      <c r="U803" s="13"/>
      <c r="V803" s="11"/>
      <c r="W803" s="11"/>
      <c r="X803" s="12"/>
      <c r="AN803" s="11"/>
      <c r="AO803" s="11"/>
      <c r="AP803" s="11"/>
      <c r="AQ803" s="11"/>
      <c r="AR803" s="11"/>
      <c r="AS803" s="11"/>
      <c r="AT803" s="11"/>
      <c r="AU803" s="11"/>
      <c r="AV803" s="11"/>
      <c r="AW803" s="11"/>
      <c r="AX803" s="11"/>
      <c r="AY803" s="11"/>
      <c r="AZ803" s="11"/>
      <c r="BA803" s="11"/>
      <c r="BB803" s="11"/>
      <c r="BC803" s="11"/>
      <c r="BD803" s="11"/>
      <c r="BE803" s="11"/>
      <c r="BF803" s="11"/>
      <c r="BG803" s="11"/>
      <c r="BH803" s="11"/>
      <c r="BI803" s="11"/>
    </row>
    <row r="804" spans="18:61" x14ac:dyDescent="0.2">
      <c r="R804" s="11"/>
      <c r="S804" s="154"/>
      <c r="T804" s="13"/>
      <c r="U804" s="13"/>
      <c r="V804" s="11"/>
      <c r="W804" s="11"/>
      <c r="X804" s="12"/>
      <c r="AN804" s="11"/>
      <c r="AO804" s="11"/>
      <c r="AP804" s="11"/>
      <c r="AQ804" s="11"/>
      <c r="AR804" s="11"/>
      <c r="AS804" s="11"/>
      <c r="AT804" s="11"/>
      <c r="AU804" s="11"/>
      <c r="AV804" s="11"/>
      <c r="AW804" s="11"/>
      <c r="AX804" s="11"/>
      <c r="AY804" s="11"/>
      <c r="AZ804" s="11"/>
      <c r="BA804" s="11"/>
      <c r="BB804" s="11"/>
      <c r="BC804" s="11"/>
      <c r="BD804" s="11"/>
      <c r="BE804" s="11"/>
      <c r="BF804" s="11"/>
      <c r="BG804" s="11"/>
      <c r="BH804" s="11"/>
      <c r="BI804" s="11"/>
    </row>
    <row r="805" spans="18:61" x14ac:dyDescent="0.2">
      <c r="R805" s="11"/>
      <c r="S805" s="154"/>
      <c r="T805" s="13"/>
      <c r="U805" s="13"/>
      <c r="V805" s="11"/>
      <c r="W805" s="11"/>
      <c r="X805" s="12"/>
      <c r="AN805" s="11"/>
      <c r="AO805" s="11"/>
      <c r="AP805" s="11"/>
      <c r="AQ805" s="11"/>
      <c r="AR805" s="11"/>
      <c r="AS805" s="11"/>
      <c r="AT805" s="11"/>
      <c r="AU805" s="11"/>
      <c r="AV805" s="11"/>
      <c r="AW805" s="11"/>
      <c r="AX805" s="11"/>
      <c r="AY805" s="11"/>
      <c r="AZ805" s="11"/>
      <c r="BA805" s="11"/>
      <c r="BB805" s="11"/>
      <c r="BC805" s="11"/>
      <c r="BD805" s="11"/>
      <c r="BE805" s="11"/>
      <c r="BF805" s="11"/>
      <c r="BG805" s="11"/>
      <c r="BH805" s="11"/>
      <c r="BI805" s="11"/>
    </row>
    <row r="806" spans="18:61" x14ac:dyDescent="0.2">
      <c r="R806" s="11"/>
      <c r="S806" s="154"/>
      <c r="T806" s="13"/>
      <c r="U806" s="13"/>
      <c r="V806" s="11"/>
      <c r="W806" s="11"/>
      <c r="X806" s="12"/>
      <c r="AN806" s="11"/>
      <c r="AO806" s="11"/>
      <c r="AP806" s="11"/>
      <c r="AQ806" s="11"/>
      <c r="AR806" s="11"/>
      <c r="AS806" s="11"/>
      <c r="AT806" s="11"/>
      <c r="AU806" s="11"/>
      <c r="AV806" s="11"/>
      <c r="AW806" s="11"/>
      <c r="AX806" s="11"/>
      <c r="AY806" s="11"/>
      <c r="AZ806" s="11"/>
      <c r="BA806" s="11"/>
      <c r="BB806" s="11"/>
      <c r="BC806" s="11"/>
      <c r="BD806" s="11"/>
      <c r="BE806" s="11"/>
      <c r="BF806" s="11"/>
      <c r="BG806" s="11"/>
      <c r="BH806" s="11"/>
      <c r="BI806" s="11"/>
    </row>
    <row r="807" spans="18:61" x14ac:dyDescent="0.2">
      <c r="R807" s="11"/>
      <c r="S807" s="154"/>
      <c r="T807" s="13"/>
      <c r="U807" s="13"/>
      <c r="V807" s="11"/>
      <c r="W807" s="11"/>
      <c r="X807" s="12"/>
      <c r="AN807" s="11"/>
      <c r="AO807" s="11"/>
      <c r="AP807" s="11"/>
      <c r="AQ807" s="11"/>
      <c r="AR807" s="11"/>
      <c r="AS807" s="11"/>
      <c r="AT807" s="11"/>
      <c r="AU807" s="11"/>
      <c r="AV807" s="11"/>
      <c r="AW807" s="11"/>
      <c r="AX807" s="11"/>
      <c r="AY807" s="11"/>
      <c r="AZ807" s="11"/>
      <c r="BA807" s="11"/>
      <c r="BB807" s="11"/>
      <c r="BC807" s="11"/>
      <c r="BD807" s="11"/>
      <c r="BE807" s="11"/>
      <c r="BF807" s="11"/>
      <c r="BG807" s="11"/>
      <c r="BH807" s="11"/>
      <c r="BI807" s="11"/>
    </row>
    <row r="808" spans="18:61" x14ac:dyDescent="0.2">
      <c r="R808" s="11"/>
      <c r="S808" s="154"/>
      <c r="T808" s="13"/>
      <c r="U808" s="13"/>
      <c r="V808" s="11"/>
      <c r="W808" s="11"/>
      <c r="X808" s="12"/>
      <c r="AN808" s="11"/>
      <c r="AO808" s="11"/>
      <c r="AP808" s="11"/>
      <c r="AQ808" s="11"/>
      <c r="AR808" s="11"/>
      <c r="AS808" s="11"/>
      <c r="AT808" s="11"/>
      <c r="AU808" s="11"/>
      <c r="AV808" s="11"/>
      <c r="AW808" s="11"/>
      <c r="AX808" s="11"/>
      <c r="AY808" s="11"/>
      <c r="AZ808" s="11"/>
      <c r="BA808" s="11"/>
      <c r="BB808" s="11"/>
      <c r="BC808" s="11"/>
      <c r="BD808" s="11"/>
      <c r="BE808" s="11"/>
      <c r="BF808" s="11"/>
      <c r="BG808" s="11"/>
      <c r="BH808" s="11"/>
      <c r="BI808" s="11"/>
    </row>
    <row r="809" spans="18:61" x14ac:dyDescent="0.2">
      <c r="R809" s="11"/>
      <c r="S809" s="154"/>
      <c r="T809" s="13"/>
      <c r="U809" s="13"/>
      <c r="V809" s="11"/>
      <c r="W809" s="11"/>
      <c r="X809" s="12"/>
      <c r="AN809" s="11"/>
      <c r="AO809" s="11"/>
      <c r="AP809" s="11"/>
      <c r="AQ809" s="11"/>
      <c r="AR809" s="11"/>
      <c r="AS809" s="11"/>
      <c r="AT809" s="11"/>
      <c r="AU809" s="11"/>
      <c r="AV809" s="11"/>
      <c r="AW809" s="11"/>
      <c r="AX809" s="11"/>
      <c r="AY809" s="11"/>
      <c r="AZ809" s="11"/>
      <c r="BA809" s="11"/>
      <c r="BB809" s="11"/>
      <c r="BC809" s="11"/>
      <c r="BD809" s="11"/>
      <c r="BE809" s="11"/>
      <c r="BF809" s="11"/>
      <c r="BG809" s="11"/>
      <c r="BH809" s="11"/>
      <c r="BI809" s="11"/>
    </row>
    <row r="810" spans="18:61" x14ac:dyDescent="0.2">
      <c r="R810" s="11"/>
      <c r="S810" s="154"/>
      <c r="T810" s="13"/>
      <c r="U810" s="13"/>
      <c r="V810" s="11"/>
      <c r="W810" s="11"/>
      <c r="X810" s="12"/>
      <c r="AN810" s="11"/>
      <c r="AO810" s="11"/>
      <c r="AP810" s="11"/>
      <c r="AQ810" s="11"/>
      <c r="AR810" s="11"/>
      <c r="AS810" s="11"/>
      <c r="AT810" s="11"/>
      <c r="AU810" s="11"/>
      <c r="AV810" s="11"/>
      <c r="AW810" s="11"/>
      <c r="AX810" s="11"/>
      <c r="AY810" s="11"/>
      <c r="AZ810" s="11"/>
      <c r="BA810" s="11"/>
      <c r="BB810" s="11"/>
      <c r="BC810" s="11"/>
      <c r="BD810" s="11"/>
      <c r="BE810" s="11"/>
      <c r="BF810" s="11"/>
      <c r="BG810" s="11"/>
      <c r="BH810" s="11"/>
      <c r="BI810" s="11"/>
    </row>
    <row r="811" spans="18:61" x14ac:dyDescent="0.2">
      <c r="R811" s="11"/>
      <c r="S811" s="154"/>
      <c r="T811" s="13"/>
      <c r="U811" s="13"/>
      <c r="V811" s="11"/>
      <c r="W811" s="11"/>
      <c r="X811" s="12"/>
      <c r="AN811" s="11"/>
      <c r="AO811" s="11"/>
      <c r="AP811" s="11"/>
      <c r="AQ811" s="11"/>
      <c r="AR811" s="11"/>
      <c r="AS811" s="11"/>
      <c r="AT811" s="11"/>
      <c r="AU811" s="11"/>
      <c r="AV811" s="11"/>
      <c r="AW811" s="11"/>
      <c r="AX811" s="11"/>
      <c r="AY811" s="11"/>
      <c r="AZ811" s="11"/>
      <c r="BA811" s="11"/>
      <c r="BB811" s="11"/>
      <c r="BC811" s="11"/>
      <c r="BD811" s="11"/>
      <c r="BE811" s="11"/>
      <c r="BF811" s="11"/>
      <c r="BG811" s="11"/>
      <c r="BH811" s="11"/>
      <c r="BI811" s="11"/>
    </row>
    <row r="812" spans="18:61" x14ac:dyDescent="0.2">
      <c r="R812" s="11"/>
      <c r="S812" s="154"/>
      <c r="T812" s="13"/>
      <c r="U812" s="13"/>
      <c r="V812" s="11"/>
      <c r="W812" s="11"/>
      <c r="X812" s="12"/>
      <c r="AN812" s="11"/>
      <c r="AO812" s="11"/>
      <c r="AP812" s="11"/>
      <c r="AQ812" s="11"/>
      <c r="AR812" s="11"/>
      <c r="AS812" s="11"/>
      <c r="AT812" s="11"/>
      <c r="AU812" s="11"/>
      <c r="AV812" s="11"/>
      <c r="AW812" s="11"/>
      <c r="AX812" s="11"/>
      <c r="AY812" s="11"/>
      <c r="AZ812" s="11"/>
      <c r="BA812" s="11"/>
      <c r="BB812" s="11"/>
      <c r="BC812" s="11"/>
      <c r="BD812" s="11"/>
      <c r="BE812" s="11"/>
      <c r="BF812" s="11"/>
      <c r="BG812" s="11"/>
      <c r="BH812" s="11"/>
      <c r="BI812" s="11"/>
    </row>
    <row r="813" spans="18:61" x14ac:dyDescent="0.2">
      <c r="R813" s="11"/>
      <c r="S813" s="154"/>
      <c r="T813" s="13"/>
      <c r="U813" s="13"/>
      <c r="V813" s="11"/>
      <c r="W813" s="11"/>
      <c r="X813" s="12"/>
      <c r="AN813" s="11"/>
      <c r="AO813" s="11"/>
      <c r="AP813" s="11"/>
      <c r="AQ813" s="11"/>
      <c r="AR813" s="11"/>
      <c r="AS813" s="11"/>
      <c r="AT813" s="11"/>
      <c r="AU813" s="11"/>
      <c r="AV813" s="11"/>
      <c r="AW813" s="11"/>
      <c r="AX813" s="11"/>
      <c r="AY813" s="11"/>
      <c r="AZ813" s="11"/>
      <c r="BA813" s="11"/>
      <c r="BB813" s="11"/>
      <c r="BC813" s="11"/>
      <c r="BD813" s="11"/>
      <c r="BE813" s="11"/>
      <c r="BF813" s="11"/>
      <c r="BG813" s="11"/>
      <c r="BH813" s="11"/>
      <c r="BI813" s="11"/>
    </row>
    <row r="814" spans="18:61" x14ac:dyDescent="0.2">
      <c r="R814" s="11"/>
      <c r="S814" s="154"/>
      <c r="T814" s="13"/>
      <c r="U814" s="13"/>
      <c r="V814" s="11"/>
      <c r="W814" s="11"/>
      <c r="X814" s="12"/>
      <c r="AN814" s="11"/>
      <c r="AO814" s="11"/>
      <c r="AP814" s="11"/>
      <c r="AQ814" s="11"/>
      <c r="AR814" s="11"/>
      <c r="AS814" s="11"/>
      <c r="AT814" s="11"/>
      <c r="AU814" s="11"/>
      <c r="AV814" s="11"/>
      <c r="AW814" s="11"/>
      <c r="AX814" s="11"/>
      <c r="AY814" s="11"/>
      <c r="AZ814" s="11"/>
      <c r="BA814" s="11"/>
      <c r="BB814" s="11"/>
      <c r="BC814" s="11"/>
      <c r="BD814" s="11"/>
      <c r="BE814" s="11"/>
      <c r="BF814" s="11"/>
      <c r="BG814" s="11"/>
      <c r="BH814" s="11"/>
      <c r="BI814" s="11"/>
    </row>
    <row r="815" spans="18:61" x14ac:dyDescent="0.2">
      <c r="R815" s="11"/>
      <c r="S815" s="154"/>
      <c r="T815" s="13"/>
      <c r="U815" s="13"/>
      <c r="V815" s="11"/>
      <c r="W815" s="11"/>
      <c r="X815" s="12"/>
      <c r="AN815" s="11"/>
      <c r="AO815" s="11"/>
      <c r="AP815" s="11"/>
      <c r="AQ815" s="11"/>
      <c r="AR815" s="11"/>
      <c r="AS815" s="11"/>
      <c r="AT815" s="11"/>
      <c r="AU815" s="11"/>
      <c r="AV815" s="11"/>
      <c r="AW815" s="11"/>
      <c r="AX815" s="11"/>
      <c r="AY815" s="11"/>
      <c r="AZ815" s="11"/>
      <c r="BA815" s="11"/>
      <c r="BB815" s="11"/>
      <c r="BC815" s="11"/>
      <c r="BD815" s="11"/>
      <c r="BE815" s="11"/>
      <c r="BF815" s="11"/>
      <c r="BG815" s="11"/>
      <c r="BH815" s="11"/>
      <c r="BI815" s="11"/>
    </row>
    <row r="816" spans="18:61" x14ac:dyDescent="0.2">
      <c r="R816" s="11"/>
      <c r="S816" s="154"/>
      <c r="T816" s="13"/>
      <c r="U816" s="13"/>
      <c r="V816" s="11"/>
      <c r="W816" s="11"/>
      <c r="X816" s="12"/>
      <c r="AN816" s="11"/>
      <c r="AO816" s="11"/>
      <c r="AP816" s="11"/>
      <c r="AQ816" s="11"/>
      <c r="AR816" s="11"/>
      <c r="AS816" s="11"/>
      <c r="AT816" s="11"/>
      <c r="AU816" s="11"/>
      <c r="AV816" s="11"/>
      <c r="AW816" s="11"/>
      <c r="AX816" s="11"/>
      <c r="AY816" s="11"/>
      <c r="AZ816" s="11"/>
      <c r="BA816" s="11"/>
      <c r="BB816" s="11"/>
      <c r="BC816" s="11"/>
      <c r="BD816" s="11"/>
      <c r="BE816" s="11"/>
      <c r="BF816" s="11"/>
      <c r="BG816" s="11"/>
      <c r="BH816" s="11"/>
      <c r="BI816" s="11"/>
    </row>
    <row r="817" spans="18:61" x14ac:dyDescent="0.2">
      <c r="R817" s="11"/>
      <c r="S817" s="154"/>
      <c r="T817" s="13"/>
      <c r="U817" s="13"/>
      <c r="V817" s="11"/>
      <c r="W817" s="11"/>
      <c r="X817" s="12"/>
      <c r="AN817" s="11"/>
      <c r="AO817" s="11"/>
      <c r="AP817" s="11"/>
      <c r="AQ817" s="11"/>
      <c r="AR817" s="11"/>
      <c r="AS817" s="11"/>
      <c r="AT817" s="11"/>
      <c r="AU817" s="11"/>
      <c r="AV817" s="11"/>
      <c r="AW817" s="11"/>
      <c r="AX817" s="11"/>
      <c r="AY817" s="11"/>
      <c r="AZ817" s="11"/>
      <c r="BA817" s="11"/>
      <c r="BB817" s="11"/>
      <c r="BC817" s="11"/>
      <c r="BD817" s="11"/>
      <c r="BE817" s="11"/>
      <c r="BF817" s="11"/>
      <c r="BG817" s="11"/>
      <c r="BH817" s="11"/>
      <c r="BI817" s="11"/>
    </row>
    <row r="818" spans="18:61" x14ac:dyDescent="0.2">
      <c r="R818" s="11"/>
      <c r="S818" s="154"/>
      <c r="T818" s="13"/>
      <c r="U818" s="13"/>
      <c r="V818" s="11"/>
      <c r="W818" s="11"/>
      <c r="X818" s="12"/>
      <c r="AN818" s="11"/>
      <c r="AO818" s="11"/>
      <c r="AP818" s="11"/>
      <c r="AQ818" s="11"/>
      <c r="AR818" s="11"/>
      <c r="AS818" s="11"/>
      <c r="AT818" s="11"/>
      <c r="AU818" s="11"/>
      <c r="AV818" s="11"/>
      <c r="AW818" s="11"/>
      <c r="AX818" s="11"/>
      <c r="AY818" s="11"/>
      <c r="AZ818" s="11"/>
      <c r="BA818" s="11"/>
      <c r="BB818" s="11"/>
      <c r="BC818" s="11"/>
      <c r="BD818" s="11"/>
      <c r="BE818" s="11"/>
      <c r="BF818" s="11"/>
      <c r="BG818" s="11"/>
      <c r="BH818" s="11"/>
      <c r="BI818" s="11"/>
    </row>
    <row r="819" spans="18:61" x14ac:dyDescent="0.2">
      <c r="R819" s="11"/>
      <c r="S819" s="154"/>
      <c r="T819" s="13"/>
      <c r="U819" s="13"/>
      <c r="V819" s="11"/>
      <c r="W819" s="11"/>
      <c r="X819" s="12"/>
      <c r="AN819" s="11"/>
      <c r="AO819" s="11"/>
      <c r="AP819" s="11"/>
      <c r="AQ819" s="11"/>
      <c r="AR819" s="11"/>
      <c r="AS819" s="11"/>
      <c r="AT819" s="11"/>
      <c r="AU819" s="11"/>
      <c r="AV819" s="11"/>
      <c r="AW819" s="11"/>
      <c r="AX819" s="11"/>
      <c r="AY819" s="11"/>
      <c r="AZ819" s="11"/>
      <c r="BA819" s="11"/>
      <c r="BB819" s="11"/>
      <c r="BC819" s="11"/>
      <c r="BD819" s="11"/>
      <c r="BE819" s="11"/>
      <c r="BF819" s="11"/>
      <c r="BG819" s="11"/>
      <c r="BH819" s="11"/>
      <c r="BI819" s="11"/>
    </row>
    <row r="820" spans="18:61" x14ac:dyDescent="0.2">
      <c r="R820" s="11"/>
      <c r="S820" s="154"/>
      <c r="T820" s="13"/>
      <c r="U820" s="13"/>
      <c r="V820" s="11"/>
      <c r="W820" s="11"/>
      <c r="X820" s="12"/>
      <c r="AN820" s="11"/>
      <c r="AO820" s="11"/>
      <c r="AP820" s="11"/>
      <c r="AQ820" s="11"/>
      <c r="AR820" s="11"/>
      <c r="AS820" s="11"/>
      <c r="AT820" s="11"/>
      <c r="AU820" s="11"/>
      <c r="AV820" s="11"/>
      <c r="AW820" s="11"/>
      <c r="AX820" s="11"/>
      <c r="AY820" s="11"/>
      <c r="AZ820" s="11"/>
      <c r="BA820" s="11"/>
      <c r="BB820" s="11"/>
      <c r="BC820" s="11"/>
      <c r="BD820" s="11"/>
      <c r="BE820" s="11"/>
      <c r="BF820" s="11"/>
      <c r="BG820" s="11"/>
      <c r="BH820" s="11"/>
      <c r="BI820" s="11"/>
    </row>
    <row r="821" spans="18:61" x14ac:dyDescent="0.2">
      <c r="R821" s="11"/>
      <c r="S821" s="154"/>
      <c r="T821" s="13"/>
      <c r="U821" s="13"/>
      <c r="V821" s="11"/>
      <c r="W821" s="11"/>
      <c r="X821" s="12"/>
      <c r="AN821" s="11"/>
      <c r="AO821" s="11"/>
      <c r="AP821" s="11"/>
      <c r="AQ821" s="11"/>
      <c r="AR821" s="11"/>
      <c r="AS821" s="11"/>
      <c r="AT821" s="11"/>
      <c r="AU821" s="11"/>
      <c r="AV821" s="11"/>
      <c r="AW821" s="11"/>
      <c r="AX821" s="11"/>
      <c r="AY821" s="11"/>
      <c r="AZ821" s="11"/>
      <c r="BA821" s="11"/>
      <c r="BB821" s="11"/>
      <c r="BC821" s="11"/>
      <c r="BD821" s="11"/>
      <c r="BE821" s="11"/>
      <c r="BF821" s="11"/>
      <c r="BG821" s="11"/>
      <c r="BH821" s="11"/>
      <c r="BI821" s="11"/>
    </row>
    <row r="822" spans="18:61" x14ac:dyDescent="0.2">
      <c r="R822" s="11"/>
      <c r="S822" s="154"/>
      <c r="T822" s="13"/>
      <c r="U822" s="13"/>
      <c r="V822" s="11"/>
      <c r="W822" s="11"/>
      <c r="X822" s="12"/>
      <c r="AN822" s="11"/>
      <c r="AO822" s="11"/>
      <c r="AP822" s="11"/>
      <c r="AQ822" s="11"/>
      <c r="AR822" s="11"/>
      <c r="AS822" s="11"/>
      <c r="AT822" s="11"/>
      <c r="AU822" s="11"/>
      <c r="AV822" s="11"/>
      <c r="AW822" s="11"/>
      <c r="AX822" s="11"/>
      <c r="AY822" s="11"/>
      <c r="AZ822" s="11"/>
      <c r="BA822" s="11"/>
      <c r="BB822" s="11"/>
      <c r="BC822" s="11"/>
      <c r="BD822" s="11"/>
      <c r="BE822" s="11"/>
      <c r="BF822" s="11"/>
      <c r="BG822" s="11"/>
      <c r="BH822" s="11"/>
      <c r="BI822" s="11"/>
    </row>
    <row r="823" spans="18:61" x14ac:dyDescent="0.2">
      <c r="R823" s="11"/>
      <c r="S823" s="154"/>
      <c r="T823" s="13"/>
      <c r="U823" s="13"/>
      <c r="V823" s="11"/>
      <c r="W823" s="11"/>
      <c r="X823" s="12"/>
      <c r="AN823" s="11"/>
      <c r="AO823" s="11"/>
      <c r="AP823" s="11"/>
      <c r="AQ823" s="11"/>
      <c r="AR823" s="11"/>
      <c r="AS823" s="11"/>
      <c r="AT823" s="11"/>
      <c r="AU823" s="11"/>
      <c r="AV823" s="11"/>
      <c r="AW823" s="11"/>
      <c r="AX823" s="11"/>
      <c r="AY823" s="11"/>
      <c r="AZ823" s="11"/>
      <c r="BA823" s="11"/>
      <c r="BB823" s="11"/>
      <c r="BC823" s="11"/>
      <c r="BD823" s="11"/>
      <c r="BE823" s="11"/>
      <c r="BF823" s="11"/>
      <c r="BG823" s="11"/>
      <c r="BH823" s="11"/>
      <c r="BI823" s="11"/>
    </row>
    <row r="824" spans="18:61" x14ac:dyDescent="0.2">
      <c r="R824" s="11"/>
      <c r="S824" s="154"/>
      <c r="T824" s="13"/>
      <c r="U824" s="13"/>
      <c r="V824" s="11"/>
      <c r="W824" s="11"/>
      <c r="X824" s="12"/>
      <c r="AN824" s="11"/>
      <c r="AO824" s="11"/>
      <c r="AP824" s="11"/>
      <c r="AQ824" s="11"/>
      <c r="AR824" s="11"/>
      <c r="AS824" s="11"/>
      <c r="AT824" s="11"/>
      <c r="AU824" s="11"/>
      <c r="AV824" s="11"/>
      <c r="AW824" s="11"/>
      <c r="AX824" s="11"/>
      <c r="AY824" s="11"/>
      <c r="AZ824" s="11"/>
      <c r="BA824" s="11"/>
      <c r="BB824" s="11"/>
      <c r="BC824" s="11"/>
      <c r="BD824" s="11"/>
      <c r="BE824" s="11"/>
      <c r="BF824" s="11"/>
      <c r="BG824" s="11"/>
      <c r="BH824" s="11"/>
      <c r="BI824" s="11"/>
    </row>
    <row r="825" spans="18:61" x14ac:dyDescent="0.2">
      <c r="R825" s="11"/>
      <c r="S825" s="154"/>
      <c r="T825" s="13"/>
      <c r="U825" s="13"/>
      <c r="V825" s="11"/>
      <c r="W825" s="11"/>
      <c r="X825" s="12"/>
      <c r="AN825" s="11"/>
      <c r="AO825" s="11"/>
      <c r="AP825" s="11"/>
      <c r="AQ825" s="11"/>
      <c r="AR825" s="11"/>
      <c r="AS825" s="11"/>
      <c r="AT825" s="11"/>
      <c r="AU825" s="11"/>
      <c r="AV825" s="11"/>
      <c r="AW825" s="11"/>
      <c r="AX825" s="11"/>
      <c r="AY825" s="11"/>
      <c r="AZ825" s="11"/>
      <c r="BA825" s="11"/>
      <c r="BB825" s="11"/>
      <c r="BC825" s="11"/>
      <c r="BD825" s="11"/>
      <c r="BE825" s="11"/>
      <c r="BF825" s="11"/>
      <c r="BG825" s="11"/>
      <c r="BH825" s="11"/>
      <c r="BI825" s="11"/>
    </row>
    <row r="826" spans="18:61" x14ac:dyDescent="0.2">
      <c r="R826" s="11"/>
      <c r="S826" s="154"/>
      <c r="T826" s="13"/>
      <c r="U826" s="13"/>
      <c r="V826" s="11"/>
      <c r="W826" s="11"/>
      <c r="X826" s="12"/>
      <c r="AN826" s="11"/>
      <c r="AO826" s="11"/>
      <c r="AP826" s="11"/>
      <c r="AQ826" s="11"/>
      <c r="AR826" s="11"/>
      <c r="AS826" s="11"/>
      <c r="AT826" s="11"/>
      <c r="AU826" s="11"/>
      <c r="AV826" s="11"/>
      <c r="AW826" s="11"/>
      <c r="AX826" s="11"/>
      <c r="AY826" s="11"/>
      <c r="AZ826" s="11"/>
      <c r="BA826" s="11"/>
      <c r="BB826" s="11"/>
      <c r="BC826" s="11"/>
      <c r="BD826" s="11"/>
      <c r="BE826" s="11"/>
      <c r="BF826" s="11"/>
      <c r="BG826" s="11"/>
      <c r="BH826" s="11"/>
      <c r="BI826" s="11"/>
    </row>
    <row r="827" spans="18:61" x14ac:dyDescent="0.2">
      <c r="R827" s="11"/>
      <c r="S827" s="154"/>
      <c r="T827" s="13"/>
      <c r="U827" s="13"/>
      <c r="V827" s="11"/>
      <c r="W827" s="11"/>
      <c r="X827" s="12"/>
      <c r="AN827" s="11"/>
      <c r="AO827" s="11"/>
      <c r="AP827" s="11"/>
      <c r="AQ827" s="11"/>
      <c r="AR827" s="11"/>
      <c r="AS827" s="11"/>
      <c r="AT827" s="11"/>
      <c r="AU827" s="11"/>
      <c r="AV827" s="11"/>
      <c r="AW827" s="11"/>
      <c r="AX827" s="11"/>
      <c r="AY827" s="11"/>
      <c r="AZ827" s="11"/>
      <c r="BA827" s="11"/>
      <c r="BB827" s="11"/>
      <c r="BC827" s="11"/>
      <c r="BD827" s="11"/>
      <c r="BE827" s="11"/>
      <c r="BF827" s="11"/>
      <c r="BG827" s="11"/>
      <c r="BH827" s="11"/>
      <c r="BI827" s="11"/>
    </row>
    <row r="828" spans="18:61" x14ac:dyDescent="0.2">
      <c r="R828" s="11"/>
      <c r="S828" s="154"/>
      <c r="T828" s="13"/>
      <c r="U828" s="13"/>
      <c r="V828" s="11"/>
      <c r="W828" s="11"/>
      <c r="X828" s="12"/>
      <c r="AN828" s="11"/>
      <c r="AO828" s="11"/>
      <c r="AP828" s="11"/>
      <c r="AQ828" s="11"/>
      <c r="AR828" s="11"/>
      <c r="AS828" s="11"/>
      <c r="AT828" s="11"/>
      <c r="AU828" s="11"/>
      <c r="AV828" s="11"/>
      <c r="AW828" s="11"/>
      <c r="AX828" s="11"/>
      <c r="AY828" s="11"/>
      <c r="AZ828" s="11"/>
      <c r="BA828" s="11"/>
      <c r="BB828" s="11"/>
      <c r="BC828" s="11"/>
      <c r="BD828" s="11"/>
      <c r="BE828" s="11"/>
      <c r="BF828" s="11"/>
      <c r="BG828" s="11"/>
      <c r="BH828" s="11"/>
      <c r="BI828" s="11"/>
    </row>
    <row r="829" spans="18:61" x14ac:dyDescent="0.2">
      <c r="R829" s="11"/>
      <c r="S829" s="154"/>
      <c r="T829" s="13"/>
      <c r="U829" s="13"/>
      <c r="V829" s="11"/>
      <c r="W829" s="11"/>
      <c r="X829" s="12"/>
      <c r="AN829" s="11"/>
      <c r="AO829" s="11"/>
      <c r="AP829" s="11"/>
      <c r="AQ829" s="11"/>
      <c r="AR829" s="11"/>
      <c r="AS829" s="11"/>
      <c r="AT829" s="11"/>
      <c r="AU829" s="11"/>
      <c r="AV829" s="11"/>
      <c r="AW829" s="11"/>
      <c r="AX829" s="11"/>
      <c r="AY829" s="11"/>
      <c r="AZ829" s="11"/>
      <c r="BA829" s="11"/>
      <c r="BB829" s="11"/>
      <c r="BC829" s="11"/>
      <c r="BD829" s="11"/>
      <c r="BE829" s="11"/>
      <c r="BF829" s="11"/>
      <c r="BG829" s="11"/>
      <c r="BH829" s="11"/>
      <c r="BI829" s="11"/>
    </row>
    <row r="830" spans="18:61" x14ac:dyDescent="0.2">
      <c r="R830" s="11"/>
      <c r="S830" s="154"/>
      <c r="T830" s="13"/>
      <c r="U830" s="13"/>
      <c r="V830" s="11"/>
      <c r="W830" s="11"/>
      <c r="X830" s="12"/>
      <c r="AN830" s="11"/>
      <c r="AO830" s="11"/>
      <c r="AP830" s="11"/>
      <c r="AQ830" s="11"/>
      <c r="AR830" s="11"/>
      <c r="AS830" s="11"/>
      <c r="AT830" s="11"/>
      <c r="AU830" s="11"/>
      <c r="AV830" s="11"/>
      <c r="AW830" s="11"/>
      <c r="AX830" s="11"/>
      <c r="AY830" s="11"/>
      <c r="AZ830" s="11"/>
      <c r="BA830" s="11"/>
      <c r="BB830" s="11"/>
      <c r="BC830" s="11"/>
      <c r="BD830" s="11"/>
      <c r="BE830" s="11"/>
      <c r="BF830" s="11"/>
      <c r="BG830" s="11"/>
      <c r="BH830" s="11"/>
      <c r="BI830" s="11"/>
    </row>
    <row r="831" spans="18:61" x14ac:dyDescent="0.2">
      <c r="R831" s="11"/>
      <c r="S831" s="154"/>
      <c r="T831" s="13"/>
      <c r="U831" s="13"/>
      <c r="V831" s="11"/>
      <c r="W831" s="11"/>
      <c r="X831" s="12"/>
      <c r="AN831" s="11"/>
      <c r="AO831" s="11"/>
      <c r="AP831" s="11"/>
      <c r="AQ831" s="11"/>
      <c r="AR831" s="11"/>
      <c r="AS831" s="11"/>
      <c r="AT831" s="11"/>
      <c r="AU831" s="11"/>
      <c r="AV831" s="11"/>
      <c r="AW831" s="11"/>
      <c r="AX831" s="11"/>
      <c r="AY831" s="11"/>
      <c r="AZ831" s="11"/>
      <c r="BA831" s="11"/>
      <c r="BB831" s="11"/>
      <c r="BC831" s="11"/>
      <c r="BD831" s="11"/>
      <c r="BE831" s="11"/>
      <c r="BF831" s="11"/>
      <c r="BG831" s="11"/>
      <c r="BH831" s="11"/>
      <c r="BI831" s="11"/>
    </row>
    <row r="832" spans="18:61" x14ac:dyDescent="0.2">
      <c r="R832" s="11"/>
      <c r="S832" s="154"/>
      <c r="T832" s="13"/>
      <c r="U832" s="13"/>
      <c r="V832" s="11"/>
      <c r="W832" s="11"/>
      <c r="X832" s="12"/>
      <c r="AN832" s="11"/>
      <c r="AO832" s="11"/>
      <c r="AP832" s="11"/>
      <c r="AQ832" s="11"/>
      <c r="AR832" s="11"/>
      <c r="AS832" s="11"/>
      <c r="AT832" s="11"/>
      <c r="AU832" s="11"/>
      <c r="AV832" s="11"/>
      <c r="AW832" s="11"/>
      <c r="AX832" s="11"/>
      <c r="AY832" s="11"/>
      <c r="AZ832" s="11"/>
      <c r="BA832" s="11"/>
      <c r="BB832" s="11"/>
      <c r="BC832" s="11"/>
      <c r="BD832" s="11"/>
      <c r="BE832" s="11"/>
      <c r="BF832" s="11"/>
      <c r="BG832" s="11"/>
      <c r="BH832" s="11"/>
      <c r="BI832" s="11"/>
    </row>
    <row r="833" spans="18:61" x14ac:dyDescent="0.2">
      <c r="R833" s="11"/>
      <c r="S833" s="154"/>
      <c r="T833" s="13"/>
      <c r="U833" s="13"/>
      <c r="V833" s="11"/>
      <c r="W833" s="11"/>
      <c r="X833" s="12"/>
      <c r="AN833" s="11"/>
      <c r="AO833" s="11"/>
      <c r="AP833" s="11"/>
      <c r="AQ833" s="11"/>
      <c r="AR833" s="11"/>
      <c r="AS833" s="11"/>
      <c r="AT833" s="11"/>
      <c r="AU833" s="11"/>
      <c r="AV833" s="11"/>
      <c r="AW833" s="11"/>
      <c r="AX833" s="11"/>
      <c r="AY833" s="11"/>
      <c r="AZ833" s="11"/>
      <c r="BA833" s="11"/>
      <c r="BB833" s="11"/>
      <c r="BC833" s="11"/>
      <c r="BD833" s="11"/>
      <c r="BE833" s="11"/>
      <c r="BF833" s="11"/>
      <c r="BG833" s="11"/>
      <c r="BH833" s="11"/>
      <c r="BI833" s="11"/>
    </row>
    <row r="834" spans="18:61" x14ac:dyDescent="0.2">
      <c r="R834" s="11"/>
      <c r="S834" s="154"/>
      <c r="T834" s="13"/>
      <c r="U834" s="13"/>
      <c r="V834" s="11"/>
      <c r="W834" s="11"/>
      <c r="X834" s="12"/>
      <c r="AN834" s="11"/>
      <c r="AO834" s="11"/>
      <c r="AP834" s="11"/>
      <c r="AQ834" s="11"/>
      <c r="AR834" s="11"/>
      <c r="AS834" s="11"/>
      <c r="AT834" s="11"/>
      <c r="AU834" s="11"/>
      <c r="AV834" s="11"/>
      <c r="AW834" s="11"/>
      <c r="AX834" s="11"/>
      <c r="AY834" s="11"/>
      <c r="AZ834" s="11"/>
      <c r="BA834" s="11"/>
      <c r="BB834" s="11"/>
      <c r="BC834" s="11"/>
      <c r="BD834" s="11"/>
      <c r="BE834" s="11"/>
      <c r="BF834" s="11"/>
      <c r="BG834" s="11"/>
      <c r="BH834" s="11"/>
      <c r="BI834" s="11"/>
    </row>
    <row r="835" spans="18:61" x14ac:dyDescent="0.2">
      <c r="R835" s="11"/>
      <c r="S835" s="154"/>
      <c r="T835" s="13"/>
      <c r="U835" s="13"/>
      <c r="V835" s="11"/>
      <c r="W835" s="11"/>
      <c r="X835" s="12"/>
      <c r="AN835" s="11"/>
      <c r="AO835" s="11"/>
      <c r="AP835" s="11"/>
      <c r="AQ835" s="11"/>
      <c r="AR835" s="11"/>
      <c r="AS835" s="11"/>
      <c r="AT835" s="11"/>
      <c r="AU835" s="11"/>
      <c r="AV835" s="11"/>
      <c r="AW835" s="11"/>
      <c r="AX835" s="11"/>
      <c r="AY835" s="11"/>
      <c r="AZ835" s="11"/>
      <c r="BA835" s="11"/>
      <c r="BB835" s="11"/>
      <c r="BC835" s="11"/>
      <c r="BD835" s="11"/>
      <c r="BE835" s="11"/>
      <c r="BF835" s="11"/>
      <c r="BG835" s="11"/>
      <c r="BH835" s="11"/>
      <c r="BI835" s="11"/>
    </row>
    <row r="836" spans="18:61" x14ac:dyDescent="0.2">
      <c r="R836" s="11"/>
      <c r="S836" s="154"/>
      <c r="T836" s="13"/>
      <c r="U836" s="13"/>
      <c r="V836" s="11"/>
      <c r="W836" s="11"/>
      <c r="X836" s="12"/>
      <c r="AN836" s="11"/>
      <c r="AO836" s="11"/>
      <c r="AP836" s="11"/>
      <c r="AQ836" s="11"/>
      <c r="AR836" s="11"/>
      <c r="AS836" s="11"/>
      <c r="AT836" s="11"/>
      <c r="AU836" s="11"/>
      <c r="AV836" s="11"/>
      <c r="AW836" s="11"/>
      <c r="AX836" s="11"/>
      <c r="AY836" s="11"/>
      <c r="AZ836" s="11"/>
      <c r="BA836" s="11"/>
      <c r="BB836" s="11"/>
      <c r="BC836" s="11"/>
      <c r="BD836" s="11"/>
      <c r="BE836" s="11"/>
      <c r="BF836" s="11"/>
      <c r="BG836" s="11"/>
      <c r="BH836" s="11"/>
      <c r="BI836" s="11"/>
    </row>
    <row r="837" spans="18:61" x14ac:dyDescent="0.2">
      <c r="R837" s="11"/>
      <c r="S837" s="154"/>
      <c r="T837" s="13"/>
      <c r="U837" s="13"/>
      <c r="V837" s="11"/>
      <c r="W837" s="11"/>
      <c r="X837" s="12"/>
      <c r="AN837" s="11"/>
      <c r="AO837" s="11"/>
      <c r="AP837" s="11"/>
      <c r="AQ837" s="11"/>
      <c r="AR837" s="11"/>
      <c r="AS837" s="11"/>
      <c r="AT837" s="11"/>
      <c r="AU837" s="11"/>
      <c r="AV837" s="11"/>
      <c r="AW837" s="11"/>
      <c r="AX837" s="11"/>
      <c r="AY837" s="11"/>
      <c r="AZ837" s="11"/>
      <c r="BA837" s="11"/>
      <c r="BB837" s="11"/>
      <c r="BC837" s="11"/>
      <c r="BD837" s="11"/>
      <c r="BE837" s="11"/>
      <c r="BF837" s="11"/>
      <c r="BG837" s="11"/>
      <c r="BH837" s="11"/>
      <c r="BI837" s="11"/>
    </row>
    <row r="838" spans="18:61" x14ac:dyDescent="0.2">
      <c r="R838" s="11"/>
      <c r="S838" s="154"/>
      <c r="T838" s="13"/>
      <c r="U838" s="13"/>
      <c r="V838" s="11"/>
      <c r="W838" s="11"/>
      <c r="X838" s="12"/>
      <c r="AN838" s="11"/>
      <c r="AO838" s="11"/>
      <c r="AP838" s="11"/>
      <c r="AQ838" s="11"/>
      <c r="AR838" s="11"/>
      <c r="AS838" s="11"/>
      <c r="AT838" s="11"/>
      <c r="AU838" s="11"/>
      <c r="AV838" s="11"/>
      <c r="AW838" s="11"/>
      <c r="AX838" s="11"/>
      <c r="AY838" s="11"/>
      <c r="AZ838" s="11"/>
      <c r="BA838" s="11"/>
      <c r="BB838" s="11"/>
      <c r="BC838" s="11"/>
      <c r="BD838" s="11"/>
      <c r="BE838" s="11"/>
      <c r="BF838" s="11"/>
      <c r="BG838" s="11"/>
      <c r="BH838" s="11"/>
      <c r="BI838" s="11"/>
    </row>
    <row r="839" spans="18:61" x14ac:dyDescent="0.2">
      <c r="R839" s="11"/>
      <c r="S839" s="154"/>
      <c r="T839" s="13"/>
      <c r="U839" s="13"/>
      <c r="V839" s="11"/>
      <c r="W839" s="11"/>
      <c r="X839" s="12"/>
      <c r="AN839" s="11"/>
      <c r="AO839" s="11"/>
      <c r="AP839" s="11"/>
      <c r="AQ839" s="11"/>
      <c r="AR839" s="11"/>
      <c r="AS839" s="11"/>
      <c r="AT839" s="11"/>
      <c r="AU839" s="11"/>
      <c r="AV839" s="11"/>
      <c r="AW839" s="11"/>
      <c r="AX839" s="11"/>
      <c r="AY839" s="11"/>
      <c r="AZ839" s="11"/>
      <c r="BA839" s="11"/>
      <c r="BB839" s="11"/>
      <c r="BC839" s="11"/>
      <c r="BD839" s="11"/>
      <c r="BE839" s="11"/>
      <c r="BF839" s="11"/>
      <c r="BG839" s="11"/>
      <c r="BH839" s="11"/>
      <c r="BI839" s="11"/>
    </row>
    <row r="840" spans="18:61" x14ac:dyDescent="0.2">
      <c r="R840" s="11"/>
      <c r="S840" s="154"/>
      <c r="T840" s="13"/>
      <c r="U840" s="13"/>
      <c r="V840" s="11"/>
      <c r="W840" s="11"/>
      <c r="X840" s="12"/>
      <c r="AN840" s="11"/>
      <c r="AO840" s="11"/>
      <c r="AP840" s="11"/>
      <c r="AQ840" s="11"/>
      <c r="AR840" s="11"/>
      <c r="AS840" s="11"/>
      <c r="AT840" s="11"/>
      <c r="AU840" s="11"/>
      <c r="AV840" s="11"/>
      <c r="AW840" s="11"/>
      <c r="AX840" s="11"/>
      <c r="AY840" s="11"/>
      <c r="AZ840" s="11"/>
      <c r="BA840" s="11"/>
      <c r="BB840" s="11"/>
      <c r="BC840" s="11"/>
      <c r="BD840" s="11"/>
      <c r="BE840" s="11"/>
      <c r="BF840" s="11"/>
      <c r="BG840" s="11"/>
      <c r="BH840" s="11"/>
      <c r="BI840" s="11"/>
    </row>
    <row r="841" spans="18:61" x14ac:dyDescent="0.2">
      <c r="R841" s="11"/>
      <c r="S841" s="154"/>
      <c r="T841" s="13"/>
      <c r="U841" s="13"/>
      <c r="V841" s="11"/>
      <c r="W841" s="11"/>
      <c r="X841" s="12"/>
      <c r="AN841" s="11"/>
      <c r="AO841" s="11"/>
      <c r="AP841" s="11"/>
      <c r="AQ841" s="11"/>
      <c r="AR841" s="11"/>
      <c r="AS841" s="11"/>
      <c r="AT841" s="11"/>
      <c r="AU841" s="11"/>
      <c r="AV841" s="11"/>
      <c r="AW841" s="11"/>
      <c r="AX841" s="11"/>
      <c r="AY841" s="11"/>
      <c r="AZ841" s="11"/>
      <c r="BA841" s="11"/>
      <c r="BB841" s="11"/>
      <c r="BC841" s="11"/>
      <c r="BD841" s="11"/>
      <c r="BE841" s="11"/>
      <c r="BF841" s="11"/>
      <c r="BG841" s="11"/>
      <c r="BH841" s="11"/>
      <c r="BI841" s="11"/>
    </row>
    <row r="842" spans="18:61" x14ac:dyDescent="0.2">
      <c r="R842" s="11"/>
      <c r="S842" s="154"/>
      <c r="T842" s="13"/>
      <c r="U842" s="13"/>
      <c r="V842" s="11"/>
      <c r="W842" s="11"/>
      <c r="X842" s="12"/>
      <c r="AN842" s="11"/>
      <c r="AO842" s="11"/>
      <c r="AP842" s="11"/>
      <c r="AQ842" s="11"/>
      <c r="AR842" s="11"/>
      <c r="AS842" s="11"/>
      <c r="AT842" s="11"/>
      <c r="AU842" s="11"/>
      <c r="AV842" s="11"/>
      <c r="AW842" s="11"/>
      <c r="AX842" s="11"/>
      <c r="AY842" s="11"/>
      <c r="AZ842" s="11"/>
      <c r="BA842" s="11"/>
      <c r="BB842" s="11"/>
      <c r="BC842" s="11"/>
      <c r="BD842" s="11"/>
      <c r="BE842" s="11"/>
      <c r="BF842" s="11"/>
      <c r="BG842" s="11"/>
      <c r="BH842" s="11"/>
      <c r="BI842" s="11"/>
    </row>
    <row r="843" spans="18:61" x14ac:dyDescent="0.2">
      <c r="R843" s="11"/>
      <c r="S843" s="154"/>
      <c r="T843" s="13"/>
      <c r="U843" s="13"/>
      <c r="V843" s="11"/>
      <c r="W843" s="11"/>
      <c r="X843" s="12"/>
      <c r="AN843" s="11"/>
      <c r="AO843" s="11"/>
      <c r="AP843" s="11"/>
      <c r="AQ843" s="11"/>
      <c r="AR843" s="11"/>
      <c r="AS843" s="11"/>
      <c r="AT843" s="11"/>
      <c r="AU843" s="11"/>
      <c r="AV843" s="11"/>
      <c r="AW843" s="11"/>
      <c r="AX843" s="11"/>
      <c r="AY843" s="11"/>
      <c r="AZ843" s="11"/>
      <c r="BA843" s="11"/>
      <c r="BB843" s="11"/>
      <c r="BC843" s="11"/>
      <c r="BD843" s="11"/>
      <c r="BE843" s="11"/>
      <c r="BF843" s="11"/>
      <c r="BG843" s="11"/>
      <c r="BH843" s="11"/>
      <c r="BI843" s="11"/>
    </row>
    <row r="844" spans="18:61" x14ac:dyDescent="0.2">
      <c r="R844" s="11"/>
      <c r="S844" s="154"/>
      <c r="T844" s="13"/>
      <c r="U844" s="13"/>
      <c r="V844" s="11"/>
      <c r="W844" s="11"/>
      <c r="X844" s="12"/>
      <c r="AN844" s="11"/>
      <c r="AO844" s="11"/>
      <c r="AP844" s="11"/>
      <c r="AQ844" s="11"/>
      <c r="AR844" s="11"/>
      <c r="AS844" s="11"/>
      <c r="AT844" s="11"/>
      <c r="AU844" s="11"/>
      <c r="AV844" s="11"/>
      <c r="AW844" s="11"/>
      <c r="AX844" s="11"/>
      <c r="AY844" s="11"/>
      <c r="AZ844" s="11"/>
      <c r="BA844" s="11"/>
      <c r="BB844" s="11"/>
      <c r="BC844" s="11"/>
      <c r="BD844" s="11"/>
      <c r="BE844" s="11"/>
      <c r="BF844" s="11"/>
      <c r="BG844" s="11"/>
      <c r="BH844" s="11"/>
      <c r="BI844" s="11"/>
    </row>
    <row r="845" spans="18:61" x14ac:dyDescent="0.2">
      <c r="R845" s="11"/>
      <c r="S845" s="154"/>
      <c r="T845" s="13"/>
      <c r="U845" s="13"/>
      <c r="V845" s="11"/>
      <c r="W845" s="11"/>
      <c r="X845" s="12"/>
      <c r="AN845" s="11"/>
      <c r="AO845" s="11"/>
      <c r="AP845" s="11"/>
      <c r="AQ845" s="11"/>
      <c r="AR845" s="11"/>
      <c r="AS845" s="11"/>
      <c r="AT845" s="11"/>
      <c r="AU845" s="11"/>
      <c r="AV845" s="11"/>
      <c r="AW845" s="11"/>
      <c r="AX845" s="11"/>
      <c r="AY845" s="11"/>
      <c r="AZ845" s="11"/>
      <c r="BA845" s="11"/>
      <c r="BB845" s="11"/>
      <c r="BC845" s="11"/>
      <c r="BD845" s="11"/>
      <c r="BE845" s="11"/>
      <c r="BF845" s="11"/>
      <c r="BG845" s="11"/>
      <c r="BH845" s="11"/>
      <c r="BI845" s="11"/>
    </row>
    <row r="846" spans="18:61" x14ac:dyDescent="0.2">
      <c r="R846" s="11"/>
      <c r="S846" s="154"/>
      <c r="T846" s="13"/>
      <c r="U846" s="13"/>
      <c r="V846" s="11"/>
      <c r="W846" s="11"/>
      <c r="X846" s="12"/>
      <c r="AN846" s="11"/>
      <c r="AO846" s="11"/>
      <c r="AP846" s="11"/>
      <c r="AQ846" s="11"/>
      <c r="AR846" s="11"/>
      <c r="AS846" s="11"/>
      <c r="AT846" s="11"/>
      <c r="AU846" s="11"/>
      <c r="AV846" s="11"/>
      <c r="AW846" s="11"/>
      <c r="AX846" s="11"/>
      <c r="AY846" s="11"/>
      <c r="AZ846" s="11"/>
      <c r="BA846" s="11"/>
      <c r="BB846" s="11"/>
      <c r="BC846" s="11"/>
      <c r="BD846" s="11"/>
      <c r="BE846" s="11"/>
      <c r="BF846" s="11"/>
      <c r="BG846" s="11"/>
      <c r="BH846" s="11"/>
      <c r="BI846" s="11"/>
    </row>
    <row r="847" spans="18:61" x14ac:dyDescent="0.2">
      <c r="R847" s="11"/>
      <c r="S847" s="154"/>
      <c r="T847" s="13"/>
      <c r="U847" s="13"/>
      <c r="V847" s="11"/>
      <c r="W847" s="11"/>
      <c r="X847" s="12"/>
      <c r="AN847" s="11"/>
      <c r="AO847" s="11"/>
      <c r="AP847" s="11"/>
      <c r="AQ847" s="11"/>
      <c r="AR847" s="11"/>
      <c r="AS847" s="11"/>
      <c r="AT847" s="11"/>
      <c r="AU847" s="11"/>
      <c r="AV847" s="11"/>
      <c r="AW847" s="11"/>
      <c r="AX847" s="11"/>
      <c r="AY847" s="11"/>
      <c r="AZ847" s="11"/>
      <c r="BA847" s="11"/>
      <c r="BB847" s="11"/>
      <c r="BC847" s="11"/>
      <c r="BD847" s="11"/>
      <c r="BE847" s="11"/>
      <c r="BF847" s="11"/>
      <c r="BG847" s="11"/>
      <c r="BH847" s="11"/>
      <c r="BI847" s="11"/>
    </row>
    <row r="848" spans="18:61" x14ac:dyDescent="0.2">
      <c r="R848" s="11"/>
      <c r="S848" s="154"/>
      <c r="T848" s="13"/>
      <c r="U848" s="13"/>
      <c r="V848" s="11"/>
      <c r="W848" s="11"/>
      <c r="X848" s="12"/>
      <c r="AN848" s="11"/>
      <c r="AO848" s="11"/>
      <c r="AP848" s="11"/>
      <c r="AQ848" s="11"/>
      <c r="AR848" s="11"/>
      <c r="AS848" s="11"/>
      <c r="AT848" s="11"/>
      <c r="AU848" s="11"/>
      <c r="AV848" s="11"/>
      <c r="AW848" s="11"/>
      <c r="AX848" s="11"/>
      <c r="AY848" s="11"/>
      <c r="AZ848" s="11"/>
      <c r="BA848" s="11"/>
      <c r="BB848" s="11"/>
      <c r="BC848" s="11"/>
      <c r="BD848" s="11"/>
      <c r="BE848" s="11"/>
      <c r="BF848" s="11"/>
      <c r="BG848" s="11"/>
      <c r="BH848" s="11"/>
      <c r="BI848" s="11"/>
    </row>
    <row r="849" spans="18:61" x14ac:dyDescent="0.2">
      <c r="R849" s="11"/>
      <c r="S849" s="154"/>
      <c r="T849" s="13"/>
      <c r="U849" s="13"/>
      <c r="V849" s="11"/>
      <c r="W849" s="11"/>
      <c r="X849" s="12"/>
      <c r="AN849" s="11"/>
      <c r="AO849" s="11"/>
      <c r="AP849" s="11"/>
      <c r="AQ849" s="11"/>
      <c r="AR849" s="11"/>
      <c r="AS849" s="11"/>
      <c r="AT849" s="11"/>
      <c r="AU849" s="11"/>
      <c r="AV849" s="11"/>
      <c r="AW849" s="11"/>
      <c r="AX849" s="11"/>
      <c r="AY849" s="11"/>
      <c r="AZ849" s="11"/>
      <c r="BA849" s="11"/>
      <c r="BB849" s="11"/>
      <c r="BC849" s="11"/>
      <c r="BD849" s="11"/>
      <c r="BE849" s="11"/>
      <c r="BF849" s="11"/>
      <c r="BG849" s="11"/>
      <c r="BH849" s="11"/>
      <c r="BI849" s="11"/>
    </row>
    <row r="850" spans="18:61" x14ac:dyDescent="0.2">
      <c r="R850" s="11"/>
      <c r="S850" s="154"/>
      <c r="T850" s="13"/>
      <c r="U850" s="13"/>
      <c r="V850" s="11"/>
      <c r="W850" s="11"/>
      <c r="X850" s="12"/>
      <c r="AN850" s="11"/>
      <c r="AO850" s="11"/>
      <c r="AP850" s="11"/>
      <c r="AQ850" s="11"/>
      <c r="AR850" s="11"/>
      <c r="AS850" s="11"/>
      <c r="AT850" s="11"/>
      <c r="AU850" s="11"/>
      <c r="AV850" s="11"/>
      <c r="AW850" s="11"/>
      <c r="AX850" s="11"/>
      <c r="AY850" s="11"/>
      <c r="AZ850" s="11"/>
      <c r="BA850" s="11"/>
      <c r="BB850" s="11"/>
      <c r="BC850" s="11"/>
      <c r="BD850" s="11"/>
      <c r="BE850" s="11"/>
      <c r="BF850" s="11"/>
      <c r="BG850" s="11"/>
      <c r="BH850" s="11"/>
      <c r="BI850" s="11"/>
    </row>
    <row r="851" spans="18:61" x14ac:dyDescent="0.2">
      <c r="R851" s="11"/>
      <c r="S851" s="154"/>
      <c r="T851" s="13"/>
      <c r="U851" s="13"/>
      <c r="V851" s="11"/>
      <c r="W851" s="11"/>
      <c r="X851" s="12"/>
      <c r="AN851" s="11"/>
      <c r="AO851" s="11"/>
      <c r="AP851" s="11"/>
      <c r="AQ851" s="11"/>
      <c r="AR851" s="11"/>
      <c r="AS851" s="11"/>
      <c r="AT851" s="11"/>
      <c r="AU851" s="11"/>
      <c r="AV851" s="11"/>
      <c r="AW851" s="11"/>
      <c r="AX851" s="11"/>
      <c r="AY851" s="11"/>
      <c r="AZ851" s="11"/>
      <c r="BA851" s="11"/>
      <c r="BB851" s="11"/>
      <c r="BC851" s="11"/>
      <c r="BD851" s="11"/>
      <c r="BE851" s="11"/>
      <c r="BF851" s="11"/>
      <c r="BG851" s="11"/>
      <c r="BH851" s="11"/>
      <c r="BI851" s="11"/>
    </row>
    <row r="852" spans="18:61" x14ac:dyDescent="0.2">
      <c r="R852" s="11"/>
      <c r="S852" s="154"/>
      <c r="T852" s="13"/>
      <c r="U852" s="13"/>
      <c r="V852" s="11"/>
      <c r="W852" s="11"/>
      <c r="X852" s="12"/>
      <c r="AN852" s="11"/>
      <c r="AO852" s="11"/>
      <c r="AP852" s="11"/>
      <c r="AQ852" s="11"/>
      <c r="AR852" s="11"/>
      <c r="AS852" s="11"/>
      <c r="AT852" s="11"/>
      <c r="AU852" s="11"/>
      <c r="AV852" s="11"/>
      <c r="AW852" s="11"/>
      <c r="AX852" s="11"/>
      <c r="AY852" s="11"/>
      <c r="AZ852" s="11"/>
      <c r="BA852" s="11"/>
      <c r="BB852" s="11"/>
      <c r="BC852" s="11"/>
      <c r="BD852" s="11"/>
      <c r="BE852" s="11"/>
      <c r="BF852" s="11"/>
      <c r="BG852" s="11"/>
      <c r="BH852" s="11"/>
      <c r="BI852" s="11"/>
    </row>
    <row r="853" spans="18:61" x14ac:dyDescent="0.2">
      <c r="R853" s="11"/>
      <c r="S853" s="154"/>
      <c r="T853" s="13"/>
      <c r="U853" s="13"/>
      <c r="V853" s="11"/>
      <c r="W853" s="11"/>
      <c r="X853" s="12"/>
      <c r="AN853" s="11"/>
      <c r="AO853" s="11"/>
      <c r="AP853" s="11"/>
      <c r="AQ853" s="11"/>
      <c r="AR853" s="11"/>
      <c r="AS853" s="11"/>
      <c r="AT853" s="11"/>
      <c r="AU853" s="11"/>
      <c r="AV853" s="11"/>
      <c r="AW853" s="11"/>
      <c r="AX853" s="11"/>
      <c r="AY853" s="11"/>
      <c r="AZ853" s="11"/>
      <c r="BA853" s="11"/>
      <c r="BB853" s="11"/>
      <c r="BC853" s="11"/>
      <c r="BD853" s="11"/>
      <c r="BE853" s="11"/>
      <c r="BF853" s="11"/>
      <c r="BG853" s="11"/>
      <c r="BH853" s="11"/>
      <c r="BI853" s="11"/>
    </row>
    <row r="854" spans="18:61" x14ac:dyDescent="0.2">
      <c r="R854" s="11"/>
      <c r="S854" s="154"/>
      <c r="T854" s="13"/>
      <c r="U854" s="13"/>
      <c r="V854" s="11"/>
      <c r="W854" s="11"/>
      <c r="X854" s="12"/>
      <c r="AN854" s="11"/>
      <c r="AO854" s="11"/>
      <c r="AP854" s="11"/>
      <c r="AQ854" s="11"/>
      <c r="AR854" s="11"/>
      <c r="AS854" s="11"/>
      <c r="AT854" s="11"/>
      <c r="AU854" s="11"/>
      <c r="AV854" s="11"/>
      <c r="AW854" s="11"/>
      <c r="AX854" s="11"/>
      <c r="AY854" s="11"/>
      <c r="AZ854" s="11"/>
      <c r="BA854" s="11"/>
      <c r="BB854" s="11"/>
      <c r="BC854" s="11"/>
      <c r="BD854" s="11"/>
      <c r="BE854" s="11"/>
      <c r="BF854" s="11"/>
      <c r="BG854" s="11"/>
      <c r="BH854" s="11"/>
      <c r="BI854" s="11"/>
    </row>
    <row r="855" spans="18:61" x14ac:dyDescent="0.2">
      <c r="R855" s="11"/>
      <c r="S855" s="154"/>
      <c r="T855" s="13"/>
      <c r="U855" s="13"/>
      <c r="V855" s="11"/>
      <c r="W855" s="11"/>
      <c r="X855" s="12"/>
      <c r="AN855" s="11"/>
      <c r="AO855" s="11"/>
      <c r="AP855" s="11"/>
      <c r="AQ855" s="11"/>
      <c r="AR855" s="11"/>
      <c r="AS855" s="11"/>
      <c r="AT855" s="11"/>
      <c r="AU855" s="11"/>
      <c r="AV855" s="11"/>
      <c r="AW855" s="11"/>
      <c r="AX855" s="11"/>
      <c r="AY855" s="11"/>
      <c r="AZ855" s="11"/>
      <c r="BA855" s="11"/>
      <c r="BB855" s="11"/>
      <c r="BC855" s="11"/>
      <c r="BD855" s="11"/>
      <c r="BE855" s="11"/>
      <c r="BF855" s="11"/>
      <c r="BG855" s="11"/>
      <c r="BH855" s="11"/>
      <c r="BI855" s="11"/>
    </row>
    <row r="856" spans="18:61" x14ac:dyDescent="0.2">
      <c r="R856" s="11"/>
      <c r="S856" s="154"/>
      <c r="T856" s="13"/>
      <c r="U856" s="13"/>
      <c r="V856" s="11"/>
      <c r="W856" s="11"/>
      <c r="X856" s="12"/>
      <c r="AN856" s="11"/>
      <c r="AO856" s="11"/>
      <c r="AP856" s="11"/>
      <c r="AQ856" s="11"/>
      <c r="AR856" s="11"/>
      <c r="AS856" s="11"/>
      <c r="AT856" s="11"/>
      <c r="AU856" s="11"/>
      <c r="AV856" s="11"/>
      <c r="AW856" s="11"/>
      <c r="AX856" s="11"/>
      <c r="AY856" s="11"/>
      <c r="AZ856" s="11"/>
      <c r="BA856" s="11"/>
      <c r="BB856" s="11"/>
      <c r="BC856" s="11"/>
      <c r="BD856" s="11"/>
      <c r="BE856" s="11"/>
      <c r="BF856" s="11"/>
      <c r="BG856" s="11"/>
      <c r="BH856" s="11"/>
      <c r="BI856" s="11"/>
    </row>
    <row r="857" spans="18:61" x14ac:dyDescent="0.2">
      <c r="R857" s="11"/>
      <c r="S857" s="154"/>
      <c r="T857" s="13"/>
      <c r="U857" s="13"/>
      <c r="V857" s="11"/>
      <c r="W857" s="11"/>
      <c r="X857" s="12"/>
      <c r="AN857" s="11"/>
      <c r="AO857" s="11"/>
      <c r="AP857" s="11"/>
      <c r="AQ857" s="11"/>
      <c r="AR857" s="11"/>
      <c r="AS857" s="11"/>
      <c r="AT857" s="11"/>
      <c r="AU857" s="11"/>
      <c r="AV857" s="11"/>
      <c r="AW857" s="11"/>
      <c r="AX857" s="11"/>
      <c r="AY857" s="11"/>
      <c r="AZ857" s="11"/>
      <c r="BA857" s="11"/>
      <c r="BB857" s="11"/>
      <c r="BC857" s="11"/>
      <c r="BD857" s="11"/>
      <c r="BE857" s="11"/>
      <c r="BF857" s="11"/>
      <c r="BG857" s="11"/>
      <c r="BH857" s="11"/>
      <c r="BI857" s="11"/>
    </row>
    <row r="858" spans="18:61" x14ac:dyDescent="0.2">
      <c r="R858" s="11"/>
      <c r="S858" s="154"/>
      <c r="T858" s="13"/>
      <c r="U858" s="13"/>
      <c r="V858" s="11"/>
      <c r="W858" s="11"/>
      <c r="X858" s="12"/>
      <c r="AN858" s="11"/>
      <c r="AO858" s="11"/>
      <c r="AP858" s="11"/>
      <c r="AQ858" s="11"/>
      <c r="AR858" s="11"/>
      <c r="AS858" s="11"/>
      <c r="AT858" s="11"/>
      <c r="AU858" s="11"/>
      <c r="AV858" s="11"/>
      <c r="AW858" s="11"/>
      <c r="AX858" s="11"/>
      <c r="AY858" s="11"/>
      <c r="AZ858" s="11"/>
      <c r="BA858" s="11"/>
      <c r="BB858" s="11"/>
      <c r="BC858" s="11"/>
      <c r="BD858" s="11"/>
      <c r="BE858" s="11"/>
      <c r="BF858" s="11"/>
      <c r="BG858" s="11"/>
      <c r="BH858" s="11"/>
      <c r="BI858" s="11"/>
    </row>
    <row r="859" spans="18:61" x14ac:dyDescent="0.2">
      <c r="R859" s="11"/>
      <c r="S859" s="154"/>
      <c r="T859" s="13"/>
      <c r="U859" s="13"/>
      <c r="V859" s="11"/>
      <c r="W859" s="11"/>
      <c r="X859" s="12"/>
      <c r="AN859" s="11"/>
      <c r="AO859" s="11"/>
      <c r="AP859" s="11"/>
      <c r="AQ859" s="11"/>
      <c r="AR859" s="11"/>
      <c r="AS859" s="11"/>
      <c r="AT859" s="11"/>
      <c r="AU859" s="11"/>
      <c r="AV859" s="11"/>
      <c r="AW859" s="11"/>
      <c r="AX859" s="11"/>
      <c r="AY859" s="11"/>
      <c r="AZ859" s="11"/>
      <c r="BA859" s="11"/>
      <c r="BB859" s="11"/>
      <c r="BC859" s="11"/>
      <c r="BD859" s="11"/>
      <c r="BE859" s="11"/>
      <c r="BF859" s="11"/>
      <c r="BG859" s="11"/>
      <c r="BH859" s="11"/>
      <c r="BI859" s="11"/>
    </row>
    <row r="860" spans="18:61" x14ac:dyDescent="0.2">
      <c r="R860" s="11"/>
      <c r="S860" s="154"/>
      <c r="T860" s="13"/>
      <c r="U860" s="13"/>
      <c r="V860" s="11"/>
      <c r="W860" s="11"/>
      <c r="X860" s="12"/>
      <c r="AN860" s="11"/>
      <c r="AO860" s="11"/>
      <c r="AP860" s="11"/>
      <c r="AQ860" s="11"/>
      <c r="AR860" s="11"/>
      <c r="AS860" s="11"/>
      <c r="AT860" s="11"/>
      <c r="AU860" s="11"/>
      <c r="AV860" s="11"/>
      <c r="AW860" s="11"/>
      <c r="AX860" s="11"/>
      <c r="AY860" s="11"/>
      <c r="AZ860" s="11"/>
      <c r="BA860" s="11"/>
      <c r="BB860" s="11"/>
      <c r="BC860" s="11"/>
      <c r="BD860" s="11"/>
      <c r="BE860" s="11"/>
      <c r="BF860" s="11"/>
      <c r="BG860" s="11"/>
      <c r="BH860" s="11"/>
      <c r="BI860" s="11"/>
    </row>
    <row r="861" spans="18:61" x14ac:dyDescent="0.2">
      <c r="R861" s="11"/>
      <c r="S861" s="154"/>
      <c r="T861" s="13"/>
      <c r="U861" s="13"/>
      <c r="V861" s="11"/>
      <c r="W861" s="11"/>
      <c r="X861" s="12"/>
      <c r="AN861" s="11"/>
      <c r="AO861" s="11"/>
      <c r="AP861" s="11"/>
      <c r="AQ861" s="11"/>
      <c r="AR861" s="11"/>
      <c r="AS861" s="11"/>
      <c r="AT861" s="11"/>
      <c r="AU861" s="11"/>
      <c r="AV861" s="11"/>
      <c r="AW861" s="11"/>
      <c r="AX861" s="11"/>
      <c r="AY861" s="11"/>
      <c r="AZ861" s="11"/>
      <c r="BA861" s="11"/>
      <c r="BB861" s="11"/>
      <c r="BC861" s="11"/>
      <c r="BD861" s="11"/>
      <c r="BE861" s="11"/>
      <c r="BF861" s="11"/>
      <c r="BG861" s="11"/>
      <c r="BH861" s="11"/>
      <c r="BI861" s="11"/>
    </row>
    <row r="862" spans="18:61" x14ac:dyDescent="0.2">
      <c r="R862" s="11"/>
      <c r="S862" s="154"/>
      <c r="T862" s="13"/>
      <c r="U862" s="13"/>
      <c r="V862" s="11"/>
      <c r="W862" s="11"/>
      <c r="X862" s="12"/>
      <c r="AN862" s="11"/>
      <c r="AO862" s="11"/>
      <c r="AP862" s="11"/>
      <c r="AQ862" s="11"/>
      <c r="AR862" s="11"/>
      <c r="AS862" s="11"/>
      <c r="AT862" s="11"/>
      <c r="AU862" s="11"/>
      <c r="AV862" s="11"/>
      <c r="AW862" s="11"/>
      <c r="AX862" s="11"/>
      <c r="AY862" s="11"/>
      <c r="AZ862" s="11"/>
      <c r="BA862" s="11"/>
      <c r="BB862" s="11"/>
      <c r="BC862" s="11"/>
      <c r="BD862" s="11"/>
      <c r="BE862" s="11"/>
      <c r="BF862" s="11"/>
      <c r="BG862" s="11"/>
      <c r="BH862" s="11"/>
      <c r="BI862" s="11"/>
    </row>
    <row r="863" spans="18:61" x14ac:dyDescent="0.2">
      <c r="R863" s="11"/>
      <c r="S863" s="154"/>
      <c r="T863" s="13"/>
      <c r="U863" s="13"/>
      <c r="V863" s="11"/>
      <c r="W863" s="11"/>
      <c r="X863" s="12"/>
      <c r="AN863" s="11"/>
      <c r="AO863" s="11"/>
      <c r="AP863" s="11"/>
      <c r="AQ863" s="11"/>
      <c r="AR863" s="11"/>
      <c r="AS863" s="11"/>
      <c r="AT863" s="11"/>
      <c r="AU863" s="11"/>
      <c r="AV863" s="11"/>
      <c r="AW863" s="11"/>
      <c r="AX863" s="11"/>
      <c r="AY863" s="11"/>
      <c r="AZ863" s="11"/>
      <c r="BA863" s="11"/>
      <c r="BB863" s="11"/>
      <c r="BC863" s="11"/>
      <c r="BD863" s="11"/>
      <c r="BE863" s="11"/>
      <c r="BF863" s="11"/>
      <c r="BG863" s="11"/>
      <c r="BH863" s="11"/>
      <c r="BI863" s="11"/>
    </row>
    <row r="864" spans="18:61" x14ac:dyDescent="0.2">
      <c r="R864" s="11"/>
      <c r="S864" s="154"/>
      <c r="T864" s="13"/>
      <c r="U864" s="13"/>
      <c r="V864" s="11"/>
      <c r="W864" s="11"/>
      <c r="X864" s="12"/>
      <c r="AN864" s="11"/>
      <c r="AO864" s="11"/>
      <c r="AP864" s="11"/>
      <c r="AQ864" s="11"/>
      <c r="AR864" s="11"/>
      <c r="AS864" s="11"/>
      <c r="AT864" s="11"/>
      <c r="AU864" s="11"/>
      <c r="AV864" s="11"/>
      <c r="AW864" s="11"/>
      <c r="AX864" s="11"/>
      <c r="AY864" s="11"/>
      <c r="AZ864" s="11"/>
      <c r="BA864" s="11"/>
      <c r="BB864" s="11"/>
      <c r="BC864" s="11"/>
      <c r="BD864" s="11"/>
      <c r="BE864" s="11"/>
      <c r="BF864" s="11"/>
      <c r="BG864" s="11"/>
      <c r="BH864" s="11"/>
      <c r="BI864" s="11"/>
    </row>
    <row r="865" spans="18:61" x14ac:dyDescent="0.2">
      <c r="R865" s="11"/>
      <c r="S865" s="154"/>
      <c r="T865" s="13"/>
      <c r="U865" s="13"/>
      <c r="V865" s="11"/>
      <c r="W865" s="11"/>
      <c r="X865" s="12"/>
      <c r="AN865" s="11"/>
      <c r="AO865" s="11"/>
      <c r="AP865" s="11"/>
      <c r="AQ865" s="11"/>
      <c r="AR865" s="11"/>
      <c r="AS865" s="11"/>
      <c r="AT865" s="11"/>
      <c r="AU865" s="11"/>
      <c r="AV865" s="11"/>
      <c r="AW865" s="11"/>
      <c r="AX865" s="11"/>
      <c r="AY865" s="11"/>
      <c r="AZ865" s="11"/>
      <c r="BA865" s="11"/>
      <c r="BB865" s="11"/>
      <c r="BC865" s="11"/>
      <c r="BD865" s="11"/>
      <c r="BE865" s="11"/>
      <c r="BF865" s="11"/>
      <c r="BG865" s="11"/>
      <c r="BH865" s="11"/>
      <c r="BI865" s="11"/>
    </row>
    <row r="866" spans="18:61" x14ac:dyDescent="0.2">
      <c r="R866" s="11"/>
      <c r="S866" s="154"/>
      <c r="T866" s="13"/>
      <c r="U866" s="13"/>
      <c r="V866" s="11"/>
      <c r="W866" s="11"/>
      <c r="X866" s="12"/>
      <c r="AN866" s="11"/>
      <c r="AO866" s="11"/>
      <c r="AP866" s="11"/>
      <c r="AQ866" s="11"/>
      <c r="AR866" s="11"/>
      <c r="AS866" s="11"/>
      <c r="AT866" s="11"/>
      <c r="AU866" s="11"/>
      <c r="AV866" s="11"/>
      <c r="AW866" s="11"/>
      <c r="AX866" s="11"/>
      <c r="AY866" s="11"/>
      <c r="AZ866" s="11"/>
      <c r="BA866" s="11"/>
      <c r="BB866" s="11"/>
      <c r="BC866" s="11"/>
      <c r="BD866" s="11"/>
      <c r="BE866" s="11"/>
      <c r="BF866" s="11"/>
      <c r="BG866" s="11"/>
      <c r="BH866" s="11"/>
      <c r="BI866" s="11"/>
    </row>
    <row r="867" spans="18:61" x14ac:dyDescent="0.2">
      <c r="R867" s="11"/>
      <c r="S867" s="154"/>
      <c r="T867" s="13"/>
      <c r="U867" s="13"/>
      <c r="V867" s="11"/>
      <c r="W867" s="11"/>
      <c r="X867" s="12"/>
      <c r="AN867" s="11"/>
      <c r="AO867" s="11"/>
      <c r="AP867" s="11"/>
      <c r="AQ867" s="11"/>
      <c r="AR867" s="11"/>
      <c r="AS867" s="11"/>
      <c r="AT867" s="11"/>
      <c r="AU867" s="11"/>
      <c r="AV867" s="11"/>
      <c r="AW867" s="11"/>
      <c r="AX867" s="11"/>
      <c r="AY867" s="11"/>
      <c r="AZ867" s="11"/>
      <c r="BA867" s="11"/>
      <c r="BB867" s="11"/>
      <c r="BC867" s="11"/>
      <c r="BD867" s="11"/>
      <c r="BE867" s="11"/>
      <c r="BF867" s="11"/>
      <c r="BG867" s="11"/>
      <c r="BH867" s="11"/>
      <c r="BI867" s="11"/>
    </row>
    <row r="868" spans="18:61" x14ac:dyDescent="0.2">
      <c r="R868" s="11"/>
      <c r="S868" s="154"/>
      <c r="T868" s="13"/>
      <c r="U868" s="13"/>
      <c r="V868" s="11"/>
      <c r="W868" s="11"/>
      <c r="X868" s="12"/>
      <c r="AN868" s="11"/>
      <c r="AO868" s="11"/>
      <c r="AP868" s="11"/>
      <c r="AQ868" s="11"/>
      <c r="AR868" s="11"/>
      <c r="AS868" s="11"/>
      <c r="AT868" s="11"/>
      <c r="AU868" s="11"/>
      <c r="AV868" s="11"/>
      <c r="AW868" s="11"/>
      <c r="AX868" s="11"/>
      <c r="AY868" s="11"/>
      <c r="AZ868" s="11"/>
      <c r="BA868" s="11"/>
      <c r="BB868" s="11"/>
      <c r="BC868" s="11"/>
      <c r="BD868" s="11"/>
      <c r="BE868" s="11"/>
      <c r="BF868" s="11"/>
      <c r="BG868" s="11"/>
      <c r="BH868" s="11"/>
      <c r="BI868" s="11"/>
    </row>
    <row r="869" spans="18:61" x14ac:dyDescent="0.2">
      <c r="R869" s="11"/>
      <c r="S869" s="154"/>
      <c r="T869" s="13"/>
      <c r="U869" s="13"/>
      <c r="V869" s="11"/>
      <c r="W869" s="11"/>
      <c r="X869" s="12"/>
      <c r="AN869" s="11"/>
      <c r="AO869" s="11"/>
      <c r="AP869" s="11"/>
      <c r="AQ869" s="11"/>
      <c r="AR869" s="11"/>
      <c r="AS869" s="11"/>
      <c r="AT869" s="11"/>
      <c r="AU869" s="11"/>
      <c r="AV869" s="11"/>
      <c r="AW869" s="11"/>
      <c r="AX869" s="11"/>
      <c r="AY869" s="11"/>
      <c r="AZ869" s="11"/>
      <c r="BA869" s="11"/>
      <c r="BB869" s="11"/>
      <c r="BC869" s="11"/>
      <c r="BD869" s="11"/>
      <c r="BE869" s="11"/>
      <c r="BF869" s="11"/>
      <c r="BG869" s="11"/>
      <c r="BH869" s="11"/>
      <c r="BI869" s="11"/>
    </row>
    <row r="870" spans="18:61" x14ac:dyDescent="0.2">
      <c r="R870" s="11"/>
      <c r="S870" s="154"/>
      <c r="T870" s="13"/>
      <c r="U870" s="13"/>
      <c r="V870" s="11"/>
      <c r="W870" s="11"/>
      <c r="X870" s="12"/>
      <c r="AN870" s="11"/>
      <c r="AO870" s="11"/>
      <c r="AP870" s="11"/>
      <c r="AQ870" s="11"/>
      <c r="AR870" s="11"/>
      <c r="AS870" s="11"/>
      <c r="AT870" s="11"/>
      <c r="AU870" s="11"/>
      <c r="AV870" s="11"/>
      <c r="AW870" s="11"/>
      <c r="AX870" s="11"/>
      <c r="AY870" s="11"/>
      <c r="AZ870" s="11"/>
      <c r="BA870" s="11"/>
      <c r="BB870" s="11"/>
      <c r="BC870" s="11"/>
      <c r="BD870" s="11"/>
      <c r="BE870" s="11"/>
      <c r="BF870" s="11"/>
      <c r="BG870" s="11"/>
      <c r="BH870" s="11"/>
      <c r="BI870" s="11"/>
    </row>
    <row r="871" spans="18:61" x14ac:dyDescent="0.2">
      <c r="R871" s="11"/>
      <c r="S871" s="154"/>
      <c r="T871" s="13"/>
      <c r="U871" s="13"/>
      <c r="V871" s="11"/>
      <c r="W871" s="11"/>
      <c r="X871" s="12"/>
      <c r="AN871" s="11"/>
      <c r="AO871" s="11"/>
      <c r="AP871" s="11"/>
      <c r="AQ871" s="11"/>
      <c r="AR871" s="11"/>
      <c r="AS871" s="11"/>
      <c r="AT871" s="11"/>
      <c r="AU871" s="11"/>
      <c r="AV871" s="11"/>
      <c r="AW871" s="11"/>
      <c r="AX871" s="11"/>
      <c r="AY871" s="11"/>
      <c r="AZ871" s="11"/>
      <c r="BA871" s="11"/>
      <c r="BB871" s="11"/>
      <c r="BC871" s="11"/>
      <c r="BD871" s="11"/>
      <c r="BE871" s="11"/>
      <c r="BF871" s="11"/>
      <c r="BG871" s="11"/>
      <c r="BH871" s="11"/>
      <c r="BI871" s="11"/>
    </row>
    <row r="872" spans="18:61" x14ac:dyDescent="0.2">
      <c r="R872" s="11"/>
      <c r="S872" s="154"/>
      <c r="T872" s="13"/>
      <c r="U872" s="13"/>
      <c r="V872" s="11"/>
      <c r="W872" s="11"/>
      <c r="X872" s="12"/>
      <c r="AN872" s="11"/>
      <c r="AO872" s="11"/>
      <c r="AP872" s="11"/>
      <c r="AQ872" s="11"/>
      <c r="AR872" s="11"/>
      <c r="AS872" s="11"/>
      <c r="AT872" s="11"/>
      <c r="AU872" s="11"/>
      <c r="AV872" s="11"/>
      <c r="AW872" s="11"/>
      <c r="AX872" s="11"/>
      <c r="AY872" s="11"/>
      <c r="AZ872" s="11"/>
      <c r="BA872" s="11"/>
      <c r="BB872" s="11"/>
      <c r="BC872" s="11"/>
      <c r="BD872" s="11"/>
      <c r="BE872" s="11"/>
      <c r="BF872" s="11"/>
      <c r="BG872" s="11"/>
      <c r="BH872" s="11"/>
      <c r="BI872" s="11"/>
    </row>
    <row r="873" spans="18:61" x14ac:dyDescent="0.2">
      <c r="R873" s="11"/>
      <c r="S873" s="154"/>
      <c r="T873" s="13"/>
      <c r="U873" s="13"/>
      <c r="V873" s="11"/>
      <c r="W873" s="11"/>
      <c r="X873" s="12"/>
      <c r="AN873" s="11"/>
      <c r="AO873" s="11"/>
      <c r="AP873" s="11"/>
      <c r="AQ873" s="11"/>
      <c r="AR873" s="11"/>
      <c r="AS873" s="11"/>
      <c r="AT873" s="11"/>
      <c r="AU873" s="11"/>
      <c r="AV873" s="11"/>
      <c r="AW873" s="11"/>
      <c r="AX873" s="11"/>
      <c r="AY873" s="11"/>
      <c r="AZ873" s="11"/>
      <c r="BA873" s="11"/>
      <c r="BB873" s="11"/>
      <c r="BC873" s="11"/>
      <c r="BD873" s="11"/>
      <c r="BE873" s="11"/>
      <c r="BF873" s="11"/>
      <c r="BG873" s="11"/>
      <c r="BH873" s="11"/>
      <c r="BI873" s="11"/>
    </row>
    <row r="874" spans="18:61" x14ac:dyDescent="0.2">
      <c r="R874" s="11"/>
      <c r="S874" s="154"/>
      <c r="T874" s="13"/>
      <c r="U874" s="13"/>
      <c r="V874" s="11"/>
      <c r="W874" s="11"/>
      <c r="X874" s="12"/>
      <c r="AN874" s="11"/>
      <c r="AO874" s="11"/>
      <c r="AP874" s="11"/>
      <c r="AQ874" s="11"/>
      <c r="AR874" s="11"/>
      <c r="AS874" s="11"/>
      <c r="AT874" s="11"/>
      <c r="AU874" s="11"/>
      <c r="AV874" s="11"/>
      <c r="AW874" s="11"/>
      <c r="AX874" s="11"/>
      <c r="AY874" s="11"/>
      <c r="AZ874" s="11"/>
      <c r="BA874" s="11"/>
      <c r="BB874" s="11"/>
      <c r="BC874" s="11"/>
      <c r="BD874" s="11"/>
      <c r="BE874" s="11"/>
      <c r="BF874" s="11"/>
      <c r="BG874" s="11"/>
      <c r="BH874" s="11"/>
      <c r="BI874" s="11"/>
    </row>
    <row r="875" spans="18:61" x14ac:dyDescent="0.2">
      <c r="R875" s="11"/>
      <c r="S875" s="154"/>
      <c r="T875" s="13"/>
      <c r="U875" s="13"/>
      <c r="V875" s="11"/>
      <c r="W875" s="11"/>
      <c r="X875" s="12"/>
      <c r="AN875" s="11"/>
      <c r="AO875" s="11"/>
      <c r="AP875" s="11"/>
      <c r="AQ875" s="11"/>
      <c r="AR875" s="11"/>
      <c r="AS875" s="11"/>
      <c r="AT875" s="11"/>
      <c r="AU875" s="11"/>
      <c r="AV875" s="11"/>
      <c r="AW875" s="11"/>
      <c r="AX875" s="11"/>
      <c r="AY875" s="11"/>
      <c r="AZ875" s="11"/>
      <c r="BA875" s="11"/>
      <c r="BB875" s="11"/>
      <c r="BC875" s="11"/>
      <c r="BD875" s="11"/>
      <c r="BE875" s="11"/>
      <c r="BF875" s="11"/>
      <c r="BG875" s="11"/>
      <c r="BH875" s="11"/>
      <c r="BI875" s="11"/>
    </row>
    <row r="876" spans="18:61" x14ac:dyDescent="0.2">
      <c r="R876" s="11"/>
      <c r="S876" s="154"/>
      <c r="T876" s="13"/>
      <c r="U876" s="13"/>
      <c r="V876" s="11"/>
      <c r="W876" s="11"/>
      <c r="X876" s="12"/>
      <c r="AN876" s="11"/>
      <c r="AO876" s="11"/>
      <c r="AP876" s="11"/>
      <c r="AQ876" s="11"/>
      <c r="AR876" s="11"/>
      <c r="AS876" s="11"/>
      <c r="AT876" s="11"/>
      <c r="AU876" s="11"/>
      <c r="AV876" s="11"/>
      <c r="AW876" s="11"/>
      <c r="AX876" s="11"/>
      <c r="AY876" s="11"/>
      <c r="AZ876" s="11"/>
      <c r="BA876" s="11"/>
      <c r="BB876" s="11"/>
      <c r="BC876" s="11"/>
      <c r="BD876" s="11"/>
      <c r="BE876" s="11"/>
      <c r="BF876" s="11"/>
      <c r="BG876" s="11"/>
      <c r="BH876" s="11"/>
      <c r="BI876" s="11"/>
    </row>
    <row r="877" spans="18:61" x14ac:dyDescent="0.2">
      <c r="R877" s="11"/>
      <c r="S877" s="154"/>
      <c r="T877" s="13"/>
      <c r="U877" s="13"/>
      <c r="V877" s="11"/>
      <c r="W877" s="11"/>
      <c r="X877" s="12"/>
      <c r="AN877" s="11"/>
      <c r="AO877" s="11"/>
      <c r="AP877" s="11"/>
      <c r="AQ877" s="11"/>
      <c r="AR877" s="11"/>
      <c r="AS877" s="11"/>
      <c r="AT877" s="11"/>
      <c r="AU877" s="11"/>
      <c r="AV877" s="11"/>
      <c r="AW877" s="11"/>
      <c r="AX877" s="11"/>
      <c r="AY877" s="11"/>
      <c r="AZ877" s="11"/>
      <c r="BA877" s="11"/>
      <c r="BB877" s="11"/>
      <c r="BC877" s="11"/>
      <c r="BD877" s="11"/>
      <c r="BE877" s="11"/>
      <c r="BF877" s="11"/>
      <c r="BG877" s="11"/>
      <c r="BH877" s="11"/>
      <c r="BI877" s="11"/>
    </row>
    <row r="878" spans="18:61" x14ac:dyDescent="0.2">
      <c r="R878" s="11"/>
      <c r="S878" s="154"/>
      <c r="T878" s="13"/>
      <c r="U878" s="13"/>
      <c r="V878" s="11"/>
      <c r="W878" s="11"/>
      <c r="X878" s="12"/>
      <c r="AN878" s="11"/>
      <c r="AO878" s="11"/>
      <c r="AP878" s="11"/>
      <c r="AQ878" s="11"/>
      <c r="AR878" s="11"/>
      <c r="AS878" s="11"/>
      <c r="AT878" s="11"/>
      <c r="AU878" s="11"/>
      <c r="AV878" s="11"/>
      <c r="AW878" s="11"/>
      <c r="AX878" s="11"/>
      <c r="AY878" s="11"/>
      <c r="AZ878" s="11"/>
      <c r="BA878" s="11"/>
      <c r="BB878" s="11"/>
      <c r="BC878" s="11"/>
      <c r="BD878" s="11"/>
      <c r="BE878" s="11"/>
      <c r="BF878" s="11"/>
      <c r="BG878" s="11"/>
      <c r="BH878" s="11"/>
      <c r="BI878" s="11"/>
    </row>
    <row r="879" spans="18:61" x14ac:dyDescent="0.2">
      <c r="R879" s="11"/>
      <c r="S879" s="154"/>
      <c r="T879" s="13"/>
      <c r="U879" s="13"/>
      <c r="V879" s="11"/>
      <c r="W879" s="11"/>
      <c r="X879" s="12"/>
      <c r="AN879" s="11"/>
      <c r="AO879" s="11"/>
      <c r="AP879" s="11"/>
      <c r="AQ879" s="11"/>
      <c r="AR879" s="11"/>
      <c r="AS879" s="11"/>
      <c r="AT879" s="11"/>
      <c r="AU879" s="11"/>
      <c r="AV879" s="11"/>
      <c r="AW879" s="11"/>
      <c r="AX879" s="11"/>
      <c r="AY879" s="11"/>
      <c r="AZ879" s="11"/>
      <c r="BA879" s="11"/>
      <c r="BB879" s="11"/>
      <c r="BC879" s="11"/>
      <c r="BD879" s="11"/>
      <c r="BE879" s="11"/>
      <c r="BF879" s="11"/>
      <c r="BG879" s="11"/>
      <c r="BH879" s="11"/>
      <c r="BI879" s="11"/>
    </row>
    <row r="880" spans="18:61" x14ac:dyDescent="0.2">
      <c r="R880" s="11"/>
      <c r="S880" s="154"/>
      <c r="T880" s="13"/>
      <c r="U880" s="13"/>
      <c r="V880" s="11"/>
      <c r="W880" s="11"/>
      <c r="X880" s="12"/>
      <c r="AN880" s="11"/>
      <c r="AO880" s="11"/>
      <c r="AP880" s="11"/>
      <c r="AQ880" s="11"/>
      <c r="AR880" s="11"/>
      <c r="AS880" s="11"/>
      <c r="AT880" s="11"/>
      <c r="AU880" s="11"/>
      <c r="AV880" s="11"/>
      <c r="AW880" s="11"/>
      <c r="AX880" s="11"/>
      <c r="AY880" s="11"/>
      <c r="AZ880" s="11"/>
      <c r="BA880" s="11"/>
      <c r="BB880" s="11"/>
      <c r="BC880" s="11"/>
      <c r="BD880" s="11"/>
      <c r="BE880" s="11"/>
      <c r="BF880" s="11"/>
      <c r="BG880" s="11"/>
      <c r="BH880" s="11"/>
      <c r="BI880" s="11"/>
    </row>
    <row r="881" spans="18:61" x14ac:dyDescent="0.2">
      <c r="R881" s="11"/>
      <c r="S881" s="154"/>
      <c r="T881" s="13"/>
      <c r="U881" s="13"/>
      <c r="V881" s="11"/>
      <c r="W881" s="11"/>
      <c r="X881" s="12"/>
      <c r="AN881" s="11"/>
      <c r="AO881" s="11"/>
      <c r="AP881" s="11"/>
      <c r="AQ881" s="11"/>
      <c r="AR881" s="11"/>
      <c r="AS881" s="11"/>
      <c r="AT881" s="11"/>
      <c r="AU881" s="11"/>
      <c r="AV881" s="11"/>
      <c r="AW881" s="11"/>
      <c r="AX881" s="11"/>
      <c r="AY881" s="11"/>
      <c r="AZ881" s="11"/>
      <c r="BA881" s="11"/>
      <c r="BB881" s="11"/>
      <c r="BC881" s="11"/>
      <c r="BD881" s="11"/>
      <c r="BE881" s="11"/>
      <c r="BF881" s="11"/>
      <c r="BG881" s="11"/>
      <c r="BH881" s="11"/>
      <c r="BI881" s="11"/>
    </row>
    <row r="882" spans="18:61" x14ac:dyDescent="0.2">
      <c r="R882" s="11"/>
      <c r="S882" s="154"/>
      <c r="T882" s="13"/>
      <c r="U882" s="13"/>
      <c r="V882" s="11"/>
      <c r="W882" s="11"/>
      <c r="X882" s="12"/>
      <c r="AN882" s="11"/>
      <c r="AO882" s="11"/>
      <c r="AP882" s="11"/>
      <c r="AQ882" s="11"/>
      <c r="AR882" s="11"/>
      <c r="AS882" s="11"/>
      <c r="AT882" s="11"/>
      <c r="AU882" s="11"/>
      <c r="AV882" s="11"/>
      <c r="AW882" s="11"/>
      <c r="AX882" s="11"/>
      <c r="AY882" s="11"/>
      <c r="AZ882" s="11"/>
      <c r="BA882" s="11"/>
      <c r="BB882" s="11"/>
      <c r="BC882" s="11"/>
      <c r="BD882" s="11"/>
      <c r="BE882" s="11"/>
      <c r="BF882" s="11"/>
      <c r="BG882" s="11"/>
      <c r="BH882" s="11"/>
      <c r="BI882" s="11"/>
    </row>
    <row r="883" spans="18:61" x14ac:dyDescent="0.2">
      <c r="R883" s="11"/>
      <c r="S883" s="154"/>
      <c r="T883" s="13"/>
      <c r="U883" s="13"/>
      <c r="V883" s="11"/>
      <c r="W883" s="11"/>
      <c r="X883" s="12"/>
      <c r="AN883" s="11"/>
      <c r="AO883" s="11"/>
      <c r="AP883" s="11"/>
      <c r="AQ883" s="11"/>
      <c r="AR883" s="11"/>
      <c r="AS883" s="11"/>
      <c r="AT883" s="11"/>
      <c r="AU883" s="11"/>
      <c r="AV883" s="11"/>
      <c r="AW883" s="11"/>
      <c r="AX883" s="11"/>
      <c r="AY883" s="11"/>
      <c r="AZ883" s="11"/>
      <c r="BA883" s="11"/>
      <c r="BB883" s="11"/>
      <c r="BC883" s="11"/>
      <c r="BD883" s="11"/>
      <c r="BE883" s="11"/>
      <c r="BF883" s="11"/>
      <c r="BG883" s="11"/>
      <c r="BH883" s="11"/>
      <c r="BI883" s="11"/>
    </row>
    <row r="884" spans="18:61" x14ac:dyDescent="0.2">
      <c r="R884" s="11"/>
      <c r="S884" s="154"/>
      <c r="T884" s="13"/>
      <c r="U884" s="13"/>
      <c r="V884" s="11"/>
      <c r="W884" s="11"/>
      <c r="X884" s="12"/>
      <c r="AN884" s="11"/>
      <c r="AO884" s="11"/>
      <c r="AP884" s="11"/>
      <c r="AQ884" s="11"/>
      <c r="AR884" s="11"/>
      <c r="AS884" s="11"/>
      <c r="AT884" s="11"/>
      <c r="AU884" s="11"/>
      <c r="AV884" s="11"/>
      <c r="AW884" s="11"/>
      <c r="AX884" s="11"/>
      <c r="AY884" s="11"/>
      <c r="AZ884" s="11"/>
      <c r="BA884" s="11"/>
      <c r="BB884" s="11"/>
      <c r="BC884" s="11"/>
      <c r="BD884" s="11"/>
      <c r="BE884" s="11"/>
      <c r="BF884" s="11"/>
      <c r="BG884" s="11"/>
      <c r="BH884" s="11"/>
      <c r="BI884" s="11"/>
    </row>
    <row r="885" spans="18:61" x14ac:dyDescent="0.2">
      <c r="R885" s="11"/>
      <c r="S885" s="154"/>
      <c r="T885" s="13"/>
      <c r="U885" s="13"/>
      <c r="V885" s="11"/>
      <c r="W885" s="11"/>
      <c r="X885" s="12"/>
      <c r="AN885" s="11"/>
      <c r="AO885" s="11"/>
      <c r="AP885" s="11"/>
      <c r="AQ885" s="11"/>
      <c r="AR885" s="11"/>
      <c r="AS885" s="11"/>
      <c r="AT885" s="11"/>
      <c r="AU885" s="11"/>
      <c r="AV885" s="11"/>
      <c r="AW885" s="11"/>
      <c r="AX885" s="11"/>
      <c r="AY885" s="11"/>
      <c r="AZ885" s="11"/>
      <c r="BA885" s="11"/>
      <c r="BB885" s="11"/>
      <c r="BC885" s="11"/>
      <c r="BD885" s="11"/>
      <c r="BE885" s="11"/>
      <c r="BF885" s="11"/>
      <c r="BG885" s="11"/>
      <c r="BH885" s="11"/>
      <c r="BI885" s="11"/>
    </row>
    <row r="886" spans="18:61" x14ac:dyDescent="0.2">
      <c r="R886" s="11"/>
      <c r="S886" s="154"/>
      <c r="T886" s="13"/>
      <c r="U886" s="13"/>
      <c r="V886" s="11"/>
      <c r="W886" s="11"/>
      <c r="X886" s="12"/>
      <c r="AN886" s="11"/>
      <c r="AO886" s="11"/>
      <c r="AP886" s="11"/>
      <c r="AQ886" s="11"/>
      <c r="AR886" s="11"/>
      <c r="AS886" s="11"/>
      <c r="AT886" s="11"/>
      <c r="AU886" s="11"/>
      <c r="AV886" s="11"/>
      <c r="AW886" s="11"/>
      <c r="AX886" s="11"/>
      <c r="AY886" s="11"/>
      <c r="AZ886" s="11"/>
      <c r="BA886" s="11"/>
      <c r="BB886" s="11"/>
      <c r="BC886" s="11"/>
      <c r="BD886" s="11"/>
      <c r="BE886" s="11"/>
      <c r="BF886" s="11"/>
      <c r="BG886" s="11"/>
      <c r="BH886" s="11"/>
      <c r="BI886" s="11"/>
    </row>
    <row r="887" spans="18:61" x14ac:dyDescent="0.2">
      <c r="R887" s="11"/>
      <c r="S887" s="154"/>
      <c r="T887" s="13"/>
      <c r="U887" s="13"/>
      <c r="V887" s="11"/>
      <c r="W887" s="11"/>
      <c r="X887" s="12"/>
      <c r="AN887" s="11"/>
      <c r="AO887" s="11"/>
      <c r="AP887" s="11"/>
      <c r="AQ887" s="11"/>
      <c r="AR887" s="11"/>
      <c r="AS887" s="11"/>
      <c r="AT887" s="11"/>
      <c r="AU887" s="11"/>
      <c r="AV887" s="11"/>
      <c r="AW887" s="11"/>
      <c r="AX887" s="11"/>
      <c r="AY887" s="11"/>
      <c r="AZ887" s="11"/>
      <c r="BA887" s="11"/>
      <c r="BB887" s="11"/>
      <c r="BC887" s="11"/>
      <c r="BD887" s="11"/>
      <c r="BE887" s="11"/>
      <c r="BF887" s="11"/>
      <c r="BG887" s="11"/>
      <c r="BH887" s="11"/>
      <c r="BI887" s="11"/>
    </row>
    <row r="888" spans="18:61" x14ac:dyDescent="0.2">
      <c r="R888" s="11"/>
      <c r="S888" s="154"/>
      <c r="T888" s="13"/>
      <c r="U888" s="13"/>
      <c r="V888" s="11"/>
      <c r="W888" s="11"/>
      <c r="X888" s="12"/>
      <c r="AN888" s="11"/>
      <c r="AO888" s="11"/>
      <c r="AP888" s="11"/>
      <c r="AQ888" s="11"/>
      <c r="AR888" s="11"/>
      <c r="AS888" s="11"/>
      <c r="AT888" s="11"/>
      <c r="AU888" s="11"/>
      <c r="AV888" s="11"/>
      <c r="AW888" s="11"/>
      <c r="AX888" s="11"/>
      <c r="AY888" s="11"/>
      <c r="AZ888" s="11"/>
      <c r="BA888" s="11"/>
      <c r="BB888" s="11"/>
      <c r="BC888" s="11"/>
      <c r="BD888" s="11"/>
      <c r="BE888" s="11"/>
      <c r="BF888" s="11"/>
      <c r="BG888" s="11"/>
      <c r="BH888" s="11"/>
      <c r="BI888" s="11"/>
    </row>
    <row r="889" spans="18:61" x14ac:dyDescent="0.2">
      <c r="R889" s="11"/>
      <c r="S889" s="154"/>
      <c r="T889" s="13"/>
      <c r="U889" s="13"/>
      <c r="V889" s="11"/>
      <c r="W889" s="11"/>
      <c r="X889" s="12"/>
      <c r="AN889" s="11"/>
      <c r="AO889" s="11"/>
      <c r="AP889" s="11"/>
      <c r="AQ889" s="11"/>
      <c r="AR889" s="11"/>
      <c r="AS889" s="11"/>
      <c r="AT889" s="11"/>
      <c r="AU889" s="11"/>
      <c r="AV889" s="11"/>
      <c r="AW889" s="11"/>
      <c r="AX889" s="11"/>
      <c r="AY889" s="11"/>
      <c r="AZ889" s="11"/>
      <c r="BA889" s="11"/>
      <c r="BB889" s="11"/>
      <c r="BC889" s="11"/>
      <c r="BD889" s="11"/>
      <c r="BE889" s="11"/>
      <c r="BF889" s="11"/>
      <c r="BG889" s="11"/>
      <c r="BH889" s="11"/>
      <c r="BI889" s="11"/>
    </row>
    <row r="890" spans="18:61" x14ac:dyDescent="0.2">
      <c r="R890" s="11"/>
      <c r="S890" s="154"/>
      <c r="T890" s="13"/>
      <c r="U890" s="13"/>
      <c r="V890" s="11"/>
      <c r="W890" s="11"/>
      <c r="X890" s="12"/>
      <c r="AN890" s="11"/>
      <c r="AO890" s="11"/>
      <c r="AP890" s="11"/>
      <c r="AQ890" s="11"/>
      <c r="AR890" s="11"/>
      <c r="AS890" s="11"/>
      <c r="AT890" s="11"/>
      <c r="AU890" s="11"/>
      <c r="AV890" s="11"/>
      <c r="AW890" s="11"/>
      <c r="AX890" s="11"/>
      <c r="AY890" s="11"/>
      <c r="AZ890" s="11"/>
      <c r="BA890" s="11"/>
      <c r="BB890" s="11"/>
      <c r="BC890" s="11"/>
      <c r="BD890" s="11"/>
      <c r="BE890" s="11"/>
      <c r="BF890" s="11"/>
      <c r="BG890" s="11"/>
      <c r="BH890" s="11"/>
      <c r="BI890" s="11"/>
    </row>
    <row r="891" spans="18:61" x14ac:dyDescent="0.2">
      <c r="R891" s="11"/>
      <c r="S891" s="154"/>
      <c r="T891" s="13"/>
      <c r="U891" s="13"/>
      <c r="V891" s="11"/>
      <c r="W891" s="11"/>
      <c r="X891" s="12"/>
      <c r="AN891" s="11"/>
      <c r="AO891" s="11"/>
      <c r="AP891" s="11"/>
      <c r="AQ891" s="11"/>
      <c r="AR891" s="11"/>
      <c r="AS891" s="11"/>
      <c r="AT891" s="11"/>
      <c r="AU891" s="11"/>
      <c r="AV891" s="11"/>
      <c r="AW891" s="11"/>
      <c r="AX891" s="11"/>
      <c r="AY891" s="11"/>
      <c r="AZ891" s="11"/>
      <c r="BA891" s="11"/>
      <c r="BB891" s="11"/>
      <c r="BC891" s="11"/>
      <c r="BD891" s="11"/>
      <c r="BE891" s="11"/>
      <c r="BF891" s="11"/>
      <c r="BG891" s="11"/>
      <c r="BH891" s="11"/>
      <c r="BI891" s="11"/>
    </row>
    <row r="892" spans="18:61" x14ac:dyDescent="0.2">
      <c r="R892" s="11"/>
      <c r="S892" s="154"/>
      <c r="T892" s="13"/>
      <c r="U892" s="13"/>
      <c r="V892" s="11"/>
      <c r="W892" s="11"/>
      <c r="X892" s="12"/>
      <c r="AN892" s="11"/>
      <c r="AO892" s="11"/>
      <c r="AP892" s="11"/>
      <c r="AQ892" s="11"/>
      <c r="AR892" s="11"/>
      <c r="AS892" s="11"/>
      <c r="AT892" s="11"/>
      <c r="AU892" s="11"/>
      <c r="AV892" s="11"/>
      <c r="AW892" s="11"/>
      <c r="AX892" s="11"/>
      <c r="AY892" s="11"/>
      <c r="AZ892" s="11"/>
      <c r="BA892" s="11"/>
      <c r="BB892" s="11"/>
      <c r="BC892" s="11"/>
      <c r="BD892" s="11"/>
      <c r="BE892" s="11"/>
      <c r="BF892" s="11"/>
      <c r="BG892" s="11"/>
      <c r="BH892" s="11"/>
      <c r="BI892" s="11"/>
    </row>
    <row r="893" spans="18:61" x14ac:dyDescent="0.2">
      <c r="R893" s="11"/>
      <c r="S893" s="154"/>
      <c r="T893" s="13"/>
      <c r="U893" s="13"/>
      <c r="V893" s="11"/>
      <c r="W893" s="11"/>
      <c r="X893" s="12"/>
      <c r="AN893" s="11"/>
      <c r="AO893" s="11"/>
      <c r="AP893" s="11"/>
      <c r="AQ893" s="11"/>
      <c r="AR893" s="11"/>
      <c r="AS893" s="11"/>
      <c r="AT893" s="11"/>
      <c r="AU893" s="11"/>
      <c r="AV893" s="11"/>
      <c r="AW893" s="11"/>
      <c r="AX893" s="11"/>
      <c r="AY893" s="11"/>
      <c r="AZ893" s="11"/>
      <c r="BA893" s="11"/>
      <c r="BB893" s="11"/>
      <c r="BC893" s="11"/>
      <c r="BD893" s="11"/>
      <c r="BE893" s="11"/>
      <c r="BF893" s="11"/>
      <c r="BG893" s="11"/>
      <c r="BH893" s="11"/>
      <c r="BI893" s="11"/>
    </row>
    <row r="894" spans="18:61" x14ac:dyDescent="0.2">
      <c r="R894" s="11"/>
      <c r="S894" s="154"/>
      <c r="T894" s="13"/>
      <c r="U894" s="13"/>
      <c r="V894" s="11"/>
      <c r="W894" s="11"/>
      <c r="X894" s="12"/>
      <c r="AN894" s="11"/>
      <c r="AO894" s="11"/>
      <c r="AP894" s="11"/>
      <c r="AQ894" s="11"/>
      <c r="AR894" s="11"/>
      <c r="AS894" s="11"/>
      <c r="AT894" s="11"/>
      <c r="AU894" s="11"/>
      <c r="AV894" s="11"/>
      <c r="AW894" s="11"/>
      <c r="AX894" s="11"/>
      <c r="AY894" s="11"/>
      <c r="AZ894" s="11"/>
      <c r="BA894" s="11"/>
      <c r="BB894" s="11"/>
      <c r="BC894" s="11"/>
      <c r="BD894" s="11"/>
      <c r="BE894" s="11"/>
      <c r="BF894" s="11"/>
      <c r="BG894" s="11"/>
      <c r="BH894" s="11"/>
      <c r="BI894" s="11"/>
    </row>
    <row r="895" spans="18:61" x14ac:dyDescent="0.2">
      <c r="R895" s="11"/>
      <c r="S895" s="154"/>
      <c r="T895" s="13"/>
      <c r="U895" s="13"/>
      <c r="V895" s="11"/>
      <c r="W895" s="11"/>
      <c r="X895" s="12"/>
      <c r="AN895" s="11"/>
      <c r="AO895" s="11"/>
      <c r="AP895" s="11"/>
      <c r="AQ895" s="11"/>
      <c r="AR895" s="11"/>
      <c r="AS895" s="11"/>
      <c r="AT895" s="11"/>
      <c r="AU895" s="11"/>
      <c r="AV895" s="11"/>
      <c r="AW895" s="11"/>
      <c r="AX895" s="11"/>
      <c r="AY895" s="11"/>
      <c r="AZ895" s="11"/>
      <c r="BA895" s="11"/>
      <c r="BB895" s="11"/>
      <c r="BC895" s="11"/>
      <c r="BD895" s="11"/>
      <c r="BE895" s="11"/>
      <c r="BF895" s="11"/>
      <c r="BG895" s="11"/>
      <c r="BH895" s="11"/>
      <c r="BI895" s="11"/>
    </row>
    <row r="896" spans="18:61" x14ac:dyDescent="0.2">
      <c r="R896" s="11"/>
      <c r="S896" s="154"/>
      <c r="T896" s="13"/>
      <c r="U896" s="13"/>
      <c r="V896" s="11"/>
      <c r="W896" s="11"/>
      <c r="X896" s="12"/>
      <c r="AN896" s="11"/>
      <c r="AO896" s="11"/>
      <c r="AP896" s="11"/>
      <c r="AQ896" s="11"/>
      <c r="AR896" s="11"/>
      <c r="AS896" s="11"/>
      <c r="AT896" s="11"/>
      <c r="AU896" s="11"/>
      <c r="AV896" s="11"/>
      <c r="AW896" s="11"/>
      <c r="AX896" s="11"/>
      <c r="AY896" s="11"/>
      <c r="AZ896" s="11"/>
      <c r="BA896" s="11"/>
      <c r="BB896" s="11"/>
      <c r="BC896" s="11"/>
      <c r="BD896" s="11"/>
      <c r="BE896" s="11"/>
      <c r="BF896" s="11"/>
      <c r="BG896" s="11"/>
      <c r="BH896" s="11"/>
      <c r="BI896" s="11"/>
    </row>
    <row r="897" spans="18:61" x14ac:dyDescent="0.2">
      <c r="R897" s="11"/>
      <c r="S897" s="154"/>
      <c r="T897" s="13"/>
      <c r="U897" s="13"/>
      <c r="V897" s="11"/>
      <c r="W897" s="11"/>
      <c r="X897" s="12"/>
      <c r="AN897" s="11"/>
      <c r="AO897" s="11"/>
      <c r="AP897" s="11"/>
      <c r="AQ897" s="11"/>
      <c r="AR897" s="11"/>
      <c r="AS897" s="11"/>
      <c r="AT897" s="11"/>
      <c r="AU897" s="11"/>
      <c r="AV897" s="11"/>
      <c r="AW897" s="11"/>
      <c r="AX897" s="11"/>
      <c r="AY897" s="11"/>
      <c r="AZ897" s="11"/>
      <c r="BA897" s="11"/>
      <c r="BB897" s="11"/>
      <c r="BC897" s="11"/>
      <c r="BD897" s="11"/>
      <c r="BE897" s="11"/>
      <c r="BF897" s="11"/>
      <c r="BG897" s="11"/>
      <c r="BH897" s="11"/>
      <c r="BI897" s="11"/>
    </row>
    <row r="898" spans="18:61" x14ac:dyDescent="0.2">
      <c r="R898" s="11"/>
      <c r="S898" s="154"/>
      <c r="T898" s="13"/>
      <c r="U898" s="13"/>
      <c r="V898" s="11"/>
      <c r="W898" s="11"/>
      <c r="X898" s="12"/>
      <c r="AN898" s="11"/>
      <c r="AO898" s="11"/>
      <c r="AP898" s="11"/>
      <c r="AQ898" s="11"/>
      <c r="AR898" s="11"/>
      <c r="AS898" s="11"/>
      <c r="AT898" s="11"/>
      <c r="AU898" s="11"/>
      <c r="AV898" s="11"/>
      <c r="AW898" s="11"/>
      <c r="AX898" s="11"/>
      <c r="AY898" s="11"/>
      <c r="AZ898" s="11"/>
      <c r="BA898" s="11"/>
      <c r="BB898" s="11"/>
      <c r="BC898" s="11"/>
      <c r="BD898" s="11"/>
      <c r="BE898" s="11"/>
      <c r="BF898" s="11"/>
      <c r="BG898" s="11"/>
      <c r="BH898" s="11"/>
      <c r="BI898" s="11"/>
    </row>
    <row r="899" spans="18:61" x14ac:dyDescent="0.2">
      <c r="R899" s="11"/>
      <c r="S899" s="154"/>
      <c r="T899" s="13"/>
      <c r="U899" s="13"/>
      <c r="V899" s="11"/>
      <c r="W899" s="11"/>
      <c r="X899" s="12"/>
      <c r="AN899" s="11"/>
      <c r="AO899" s="11"/>
      <c r="AP899" s="11"/>
      <c r="AQ899" s="11"/>
      <c r="AR899" s="11"/>
      <c r="AS899" s="11"/>
      <c r="AT899" s="11"/>
      <c r="AU899" s="11"/>
      <c r="AV899" s="11"/>
      <c r="AW899" s="11"/>
      <c r="AX899" s="11"/>
      <c r="AY899" s="11"/>
      <c r="AZ899" s="11"/>
      <c r="BA899" s="11"/>
      <c r="BB899" s="11"/>
      <c r="BC899" s="11"/>
      <c r="BD899" s="11"/>
      <c r="BE899" s="11"/>
      <c r="BF899" s="11"/>
      <c r="BG899" s="11"/>
      <c r="BH899" s="11"/>
      <c r="BI899" s="11"/>
    </row>
    <row r="900" spans="18:61" x14ac:dyDescent="0.2">
      <c r="R900" s="11"/>
      <c r="S900" s="154"/>
      <c r="T900" s="13"/>
      <c r="U900" s="13"/>
      <c r="V900" s="11"/>
      <c r="W900" s="11"/>
      <c r="X900" s="12"/>
      <c r="AN900" s="11"/>
      <c r="AO900" s="11"/>
      <c r="AP900" s="11"/>
      <c r="AQ900" s="11"/>
      <c r="AR900" s="11"/>
      <c r="AS900" s="11"/>
      <c r="AT900" s="11"/>
      <c r="AU900" s="11"/>
      <c r="AV900" s="11"/>
      <c r="AW900" s="11"/>
      <c r="AX900" s="11"/>
      <c r="AY900" s="11"/>
      <c r="AZ900" s="11"/>
      <c r="BA900" s="11"/>
      <c r="BB900" s="11"/>
      <c r="BC900" s="11"/>
      <c r="BD900" s="11"/>
      <c r="BE900" s="11"/>
      <c r="BF900" s="11"/>
      <c r="BG900" s="11"/>
      <c r="BH900" s="11"/>
      <c r="BI900" s="11"/>
    </row>
    <row r="901" spans="18:61" x14ac:dyDescent="0.2">
      <c r="R901" s="11"/>
      <c r="S901" s="154"/>
      <c r="T901" s="13"/>
      <c r="U901" s="13"/>
      <c r="V901" s="11"/>
      <c r="W901" s="11"/>
      <c r="X901" s="12"/>
      <c r="AN901" s="11"/>
      <c r="AO901" s="11"/>
      <c r="AP901" s="11"/>
      <c r="AQ901" s="11"/>
      <c r="AR901" s="11"/>
      <c r="AS901" s="11"/>
      <c r="AT901" s="11"/>
      <c r="AU901" s="11"/>
      <c r="AV901" s="11"/>
      <c r="AW901" s="11"/>
      <c r="AX901" s="11"/>
      <c r="AY901" s="11"/>
      <c r="AZ901" s="11"/>
      <c r="BA901" s="11"/>
      <c r="BB901" s="11"/>
      <c r="BC901" s="11"/>
      <c r="BD901" s="11"/>
      <c r="BE901" s="11"/>
      <c r="BF901" s="11"/>
      <c r="BG901" s="11"/>
      <c r="BH901" s="11"/>
      <c r="BI901" s="11"/>
    </row>
    <row r="902" spans="18:61" x14ac:dyDescent="0.2">
      <c r="R902" s="11"/>
      <c r="S902" s="154"/>
      <c r="T902" s="13"/>
      <c r="U902" s="13"/>
      <c r="V902" s="11"/>
      <c r="W902" s="11"/>
      <c r="X902" s="12"/>
      <c r="AN902" s="11"/>
      <c r="AO902" s="11"/>
      <c r="AP902" s="11"/>
      <c r="AQ902" s="11"/>
      <c r="AR902" s="11"/>
      <c r="AS902" s="11"/>
      <c r="AT902" s="11"/>
      <c r="AU902" s="11"/>
      <c r="AV902" s="11"/>
      <c r="AW902" s="11"/>
      <c r="AX902" s="11"/>
      <c r="AY902" s="11"/>
      <c r="AZ902" s="11"/>
      <c r="BA902" s="11"/>
      <c r="BB902" s="11"/>
      <c r="BC902" s="11"/>
      <c r="BD902" s="11"/>
      <c r="BE902" s="11"/>
      <c r="BF902" s="11"/>
      <c r="BG902" s="11"/>
      <c r="BH902" s="11"/>
      <c r="BI902" s="11"/>
    </row>
    <row r="903" spans="18:61" x14ac:dyDescent="0.2">
      <c r="R903" s="11"/>
      <c r="S903" s="154"/>
      <c r="T903" s="13"/>
      <c r="U903" s="13"/>
      <c r="V903" s="11"/>
      <c r="W903" s="11"/>
      <c r="X903" s="12"/>
      <c r="AN903" s="11"/>
      <c r="AO903" s="11"/>
      <c r="AP903" s="11"/>
      <c r="AQ903" s="11"/>
      <c r="AR903" s="11"/>
      <c r="AS903" s="11"/>
      <c r="AT903" s="11"/>
      <c r="AU903" s="11"/>
      <c r="AV903" s="11"/>
      <c r="AW903" s="11"/>
      <c r="AX903" s="11"/>
      <c r="AY903" s="11"/>
      <c r="AZ903" s="11"/>
      <c r="BA903" s="11"/>
      <c r="BB903" s="11"/>
      <c r="BC903" s="11"/>
      <c r="BD903" s="11"/>
      <c r="BE903" s="11"/>
      <c r="BF903" s="11"/>
      <c r="BG903" s="11"/>
      <c r="BH903" s="11"/>
      <c r="BI903" s="11"/>
    </row>
    <row r="904" spans="18:61" x14ac:dyDescent="0.2">
      <c r="R904" s="11"/>
      <c r="S904" s="154"/>
      <c r="T904" s="13"/>
      <c r="U904" s="13"/>
      <c r="V904" s="11"/>
      <c r="W904" s="11"/>
      <c r="X904" s="12"/>
      <c r="AN904" s="11"/>
      <c r="AO904" s="11"/>
      <c r="AP904" s="11"/>
      <c r="AQ904" s="11"/>
      <c r="AR904" s="11"/>
      <c r="AS904" s="11"/>
      <c r="AT904" s="11"/>
      <c r="AU904" s="11"/>
      <c r="AV904" s="11"/>
      <c r="AW904" s="11"/>
      <c r="AX904" s="11"/>
      <c r="AY904" s="11"/>
      <c r="AZ904" s="11"/>
      <c r="BA904" s="11"/>
      <c r="BB904" s="11"/>
      <c r="BC904" s="11"/>
      <c r="BD904" s="11"/>
      <c r="BE904" s="11"/>
      <c r="BF904" s="11"/>
      <c r="BG904" s="11"/>
      <c r="BH904" s="11"/>
      <c r="BI904" s="11"/>
    </row>
    <row r="905" spans="18:61" x14ac:dyDescent="0.2">
      <c r="R905" s="11"/>
      <c r="S905" s="154"/>
      <c r="T905" s="13"/>
      <c r="U905" s="13"/>
      <c r="V905" s="11"/>
      <c r="W905" s="11"/>
      <c r="X905" s="12"/>
      <c r="AN905" s="11"/>
      <c r="AO905" s="11"/>
      <c r="AP905" s="11"/>
      <c r="AQ905" s="11"/>
      <c r="AR905" s="11"/>
      <c r="AS905" s="11"/>
      <c r="AT905" s="11"/>
      <c r="AU905" s="11"/>
      <c r="AV905" s="11"/>
      <c r="AW905" s="11"/>
      <c r="AX905" s="11"/>
      <c r="AY905" s="11"/>
      <c r="AZ905" s="11"/>
      <c r="BA905" s="11"/>
      <c r="BB905" s="11"/>
      <c r="BC905" s="11"/>
      <c r="BD905" s="11"/>
      <c r="BE905" s="11"/>
      <c r="BF905" s="11"/>
      <c r="BG905" s="11"/>
      <c r="BH905" s="11"/>
      <c r="BI905" s="11"/>
    </row>
    <row r="906" spans="18:61" x14ac:dyDescent="0.2">
      <c r="R906" s="11"/>
      <c r="S906" s="154"/>
      <c r="T906" s="13"/>
      <c r="U906" s="13"/>
      <c r="V906" s="11"/>
      <c r="W906" s="11"/>
      <c r="X906" s="12"/>
      <c r="AN906" s="11"/>
      <c r="AO906" s="11"/>
      <c r="AP906" s="11"/>
      <c r="AQ906" s="11"/>
      <c r="AR906" s="11"/>
      <c r="AS906" s="11"/>
      <c r="AT906" s="11"/>
      <c r="AU906" s="11"/>
      <c r="AV906" s="11"/>
      <c r="AW906" s="11"/>
      <c r="AX906" s="11"/>
      <c r="AY906" s="11"/>
      <c r="AZ906" s="11"/>
      <c r="BA906" s="11"/>
      <c r="BB906" s="11"/>
      <c r="BC906" s="11"/>
      <c r="BD906" s="11"/>
      <c r="BE906" s="11"/>
      <c r="BF906" s="11"/>
      <c r="BG906" s="11"/>
      <c r="BH906" s="11"/>
      <c r="BI906" s="11"/>
    </row>
    <row r="907" spans="18:61" x14ac:dyDescent="0.2">
      <c r="R907" s="11"/>
      <c r="S907" s="154"/>
      <c r="T907" s="13"/>
      <c r="U907" s="13"/>
      <c r="V907" s="11"/>
      <c r="W907" s="11"/>
      <c r="X907" s="12"/>
      <c r="AN907" s="11"/>
      <c r="AO907" s="11"/>
      <c r="AP907" s="11"/>
      <c r="AQ907" s="11"/>
      <c r="AR907" s="11"/>
      <c r="AS907" s="11"/>
      <c r="AT907" s="11"/>
      <c r="AU907" s="11"/>
      <c r="AV907" s="11"/>
      <c r="AW907" s="11"/>
      <c r="AX907" s="11"/>
      <c r="AY907" s="11"/>
      <c r="AZ907" s="11"/>
      <c r="BA907" s="11"/>
      <c r="BB907" s="11"/>
      <c r="BC907" s="11"/>
      <c r="BD907" s="11"/>
      <c r="BE907" s="11"/>
      <c r="BF907" s="11"/>
      <c r="BG907" s="11"/>
      <c r="BH907" s="11"/>
      <c r="BI907" s="11"/>
    </row>
    <row r="908" spans="18:61" x14ac:dyDescent="0.2">
      <c r="R908" s="11"/>
      <c r="S908" s="154"/>
      <c r="T908" s="13"/>
      <c r="U908" s="13"/>
      <c r="V908" s="11"/>
      <c r="W908" s="11"/>
      <c r="X908" s="12"/>
      <c r="AN908" s="11"/>
      <c r="AO908" s="11"/>
      <c r="AP908" s="11"/>
      <c r="AQ908" s="11"/>
      <c r="AR908" s="11"/>
      <c r="AS908" s="11"/>
      <c r="AT908" s="11"/>
      <c r="AU908" s="11"/>
      <c r="AV908" s="11"/>
      <c r="AW908" s="11"/>
      <c r="AX908" s="11"/>
      <c r="AY908" s="11"/>
      <c r="AZ908" s="11"/>
      <c r="BA908" s="11"/>
      <c r="BB908" s="11"/>
      <c r="BC908" s="11"/>
      <c r="BD908" s="11"/>
      <c r="BE908" s="11"/>
      <c r="BF908" s="11"/>
      <c r="BG908" s="11"/>
      <c r="BH908" s="11"/>
      <c r="BI908" s="11"/>
    </row>
    <row r="909" spans="18:61" x14ac:dyDescent="0.2">
      <c r="R909" s="11"/>
      <c r="S909" s="154"/>
      <c r="T909" s="13"/>
      <c r="U909" s="13"/>
      <c r="V909" s="11"/>
      <c r="W909" s="11"/>
      <c r="X909" s="12"/>
      <c r="AN909" s="11"/>
      <c r="AO909" s="11"/>
      <c r="AP909" s="11"/>
      <c r="AQ909" s="11"/>
      <c r="AR909" s="11"/>
      <c r="AS909" s="11"/>
      <c r="AT909" s="11"/>
      <c r="AU909" s="11"/>
      <c r="AV909" s="11"/>
      <c r="AW909" s="11"/>
      <c r="AX909" s="11"/>
      <c r="AY909" s="11"/>
      <c r="AZ909" s="11"/>
      <c r="BA909" s="11"/>
      <c r="BB909" s="11"/>
      <c r="BC909" s="11"/>
      <c r="BD909" s="11"/>
      <c r="BE909" s="11"/>
      <c r="BF909" s="11"/>
      <c r="BG909" s="11"/>
      <c r="BH909" s="11"/>
      <c r="BI909" s="11"/>
    </row>
    <row r="910" spans="18:61" x14ac:dyDescent="0.2">
      <c r="R910" s="11"/>
      <c r="S910" s="154"/>
      <c r="T910" s="13"/>
      <c r="U910" s="13"/>
      <c r="V910" s="11"/>
      <c r="W910" s="11"/>
      <c r="X910" s="12"/>
      <c r="AN910" s="11"/>
      <c r="AO910" s="11"/>
      <c r="AP910" s="11"/>
      <c r="AQ910" s="11"/>
      <c r="AR910" s="11"/>
      <c r="AS910" s="11"/>
      <c r="AT910" s="11"/>
      <c r="AU910" s="11"/>
      <c r="AV910" s="11"/>
      <c r="AW910" s="11"/>
      <c r="AX910" s="11"/>
      <c r="AY910" s="11"/>
      <c r="AZ910" s="11"/>
      <c r="BA910" s="11"/>
      <c r="BB910" s="11"/>
      <c r="BC910" s="11"/>
      <c r="BD910" s="11"/>
      <c r="BE910" s="11"/>
      <c r="BF910" s="11"/>
      <c r="BG910" s="11"/>
      <c r="BH910" s="11"/>
      <c r="BI910" s="11"/>
    </row>
    <row r="911" spans="18:61" x14ac:dyDescent="0.2">
      <c r="R911" s="11"/>
      <c r="S911" s="154"/>
      <c r="T911" s="13"/>
      <c r="U911" s="13"/>
      <c r="V911" s="11"/>
      <c r="W911" s="11"/>
      <c r="X911" s="12"/>
      <c r="AN911" s="11"/>
      <c r="AO911" s="11"/>
      <c r="AP911" s="11"/>
      <c r="AQ911" s="11"/>
      <c r="AR911" s="11"/>
      <c r="AS911" s="11"/>
      <c r="AT911" s="11"/>
      <c r="AU911" s="11"/>
      <c r="AV911" s="11"/>
      <c r="AW911" s="11"/>
      <c r="AX911" s="11"/>
      <c r="AY911" s="11"/>
      <c r="AZ911" s="11"/>
      <c r="BA911" s="11"/>
      <c r="BB911" s="11"/>
      <c r="BC911" s="11"/>
      <c r="BD911" s="11"/>
      <c r="BE911" s="11"/>
      <c r="BF911" s="11"/>
      <c r="BG911" s="11"/>
      <c r="BH911" s="11"/>
      <c r="BI911" s="11"/>
    </row>
    <row r="912" spans="18:61" x14ac:dyDescent="0.2">
      <c r="R912" s="11"/>
      <c r="S912" s="154"/>
      <c r="T912" s="13"/>
      <c r="U912" s="13"/>
      <c r="V912" s="11"/>
      <c r="W912" s="11"/>
      <c r="X912" s="12"/>
      <c r="AN912" s="11"/>
      <c r="AO912" s="11"/>
      <c r="AP912" s="11"/>
      <c r="AQ912" s="11"/>
      <c r="AR912" s="11"/>
      <c r="AS912" s="11"/>
      <c r="AT912" s="11"/>
      <c r="AU912" s="11"/>
      <c r="AV912" s="11"/>
      <c r="AW912" s="11"/>
      <c r="AX912" s="11"/>
      <c r="AY912" s="11"/>
      <c r="AZ912" s="11"/>
      <c r="BA912" s="11"/>
      <c r="BB912" s="11"/>
      <c r="BC912" s="11"/>
      <c r="BD912" s="11"/>
      <c r="BE912" s="11"/>
      <c r="BF912" s="11"/>
      <c r="BG912" s="11"/>
      <c r="BH912" s="11"/>
      <c r="BI912" s="11"/>
    </row>
    <row r="913" spans="18:61" x14ac:dyDescent="0.2">
      <c r="R913" s="11"/>
      <c r="S913" s="154"/>
      <c r="T913" s="13"/>
      <c r="U913" s="13"/>
      <c r="V913" s="11"/>
      <c r="W913" s="11"/>
      <c r="X913" s="12"/>
      <c r="AN913" s="11"/>
      <c r="AO913" s="11"/>
      <c r="AP913" s="11"/>
      <c r="AQ913" s="11"/>
      <c r="AR913" s="11"/>
      <c r="AS913" s="11"/>
      <c r="AT913" s="11"/>
      <c r="AU913" s="11"/>
      <c r="AV913" s="11"/>
      <c r="AW913" s="11"/>
      <c r="AX913" s="11"/>
      <c r="AY913" s="11"/>
      <c r="AZ913" s="11"/>
      <c r="BA913" s="11"/>
      <c r="BB913" s="11"/>
      <c r="BC913" s="11"/>
      <c r="BD913" s="11"/>
      <c r="BE913" s="11"/>
      <c r="BF913" s="11"/>
      <c r="BG913" s="11"/>
      <c r="BH913" s="11"/>
      <c r="BI913" s="11"/>
    </row>
    <row r="914" spans="18:61" x14ac:dyDescent="0.2">
      <c r="R914" s="11"/>
      <c r="S914" s="154"/>
      <c r="T914" s="13"/>
      <c r="U914" s="13"/>
      <c r="V914" s="11"/>
      <c r="W914" s="11"/>
      <c r="X914" s="12"/>
      <c r="AN914" s="11"/>
      <c r="AO914" s="11"/>
      <c r="AP914" s="11"/>
      <c r="AQ914" s="11"/>
      <c r="AR914" s="11"/>
      <c r="AS914" s="11"/>
      <c r="AT914" s="11"/>
      <c r="AU914" s="11"/>
      <c r="AV914" s="11"/>
      <c r="AW914" s="11"/>
      <c r="AX914" s="11"/>
      <c r="AY914" s="11"/>
      <c r="AZ914" s="11"/>
      <c r="BA914" s="11"/>
      <c r="BB914" s="11"/>
      <c r="BC914" s="11"/>
      <c r="BD914" s="11"/>
      <c r="BE914" s="11"/>
      <c r="BF914" s="11"/>
      <c r="BG914" s="11"/>
      <c r="BH914" s="11"/>
      <c r="BI914" s="11"/>
    </row>
    <row r="915" spans="18:61" x14ac:dyDescent="0.2">
      <c r="R915" s="11"/>
      <c r="S915" s="154"/>
      <c r="T915" s="13"/>
      <c r="U915" s="13"/>
      <c r="V915" s="11"/>
      <c r="W915" s="11"/>
      <c r="X915" s="12"/>
      <c r="AN915" s="11"/>
      <c r="AO915" s="11"/>
      <c r="AP915" s="11"/>
      <c r="AQ915" s="11"/>
      <c r="AR915" s="11"/>
      <c r="AS915" s="11"/>
      <c r="AT915" s="11"/>
      <c r="AU915" s="11"/>
      <c r="AV915" s="11"/>
      <c r="AW915" s="11"/>
      <c r="AX915" s="11"/>
      <c r="AY915" s="11"/>
      <c r="AZ915" s="11"/>
      <c r="BA915" s="11"/>
      <c r="BB915" s="11"/>
      <c r="BC915" s="11"/>
      <c r="BD915" s="11"/>
      <c r="BE915" s="11"/>
      <c r="BF915" s="11"/>
      <c r="BG915" s="11"/>
      <c r="BH915" s="11"/>
      <c r="BI915" s="11"/>
    </row>
    <row r="916" spans="18:61" x14ac:dyDescent="0.2">
      <c r="R916" s="11"/>
      <c r="S916" s="154"/>
      <c r="T916" s="13"/>
      <c r="U916" s="13"/>
      <c r="V916" s="11"/>
      <c r="W916" s="11"/>
      <c r="X916" s="12"/>
      <c r="AN916" s="11"/>
      <c r="AO916" s="11"/>
      <c r="AP916" s="11"/>
      <c r="AQ916" s="11"/>
      <c r="AR916" s="11"/>
      <c r="AS916" s="11"/>
      <c r="AT916" s="11"/>
      <c r="AU916" s="11"/>
      <c r="AV916" s="11"/>
      <c r="AW916" s="11"/>
      <c r="AX916" s="11"/>
      <c r="AY916" s="11"/>
      <c r="AZ916" s="11"/>
      <c r="BA916" s="11"/>
      <c r="BB916" s="11"/>
      <c r="BC916" s="11"/>
      <c r="BD916" s="11"/>
      <c r="BE916" s="11"/>
      <c r="BF916" s="11"/>
      <c r="BG916" s="11"/>
      <c r="BH916" s="11"/>
      <c r="BI916" s="11"/>
    </row>
    <row r="917" spans="18:61" x14ac:dyDescent="0.2">
      <c r="R917" s="11"/>
      <c r="S917" s="154"/>
      <c r="T917" s="13"/>
      <c r="U917" s="13"/>
      <c r="V917" s="11"/>
      <c r="W917" s="11"/>
      <c r="X917" s="12"/>
      <c r="AN917" s="11"/>
      <c r="AO917" s="11"/>
      <c r="AP917" s="11"/>
      <c r="AQ917" s="11"/>
      <c r="AR917" s="11"/>
      <c r="AS917" s="11"/>
      <c r="AT917" s="11"/>
      <c r="AU917" s="11"/>
      <c r="AV917" s="11"/>
      <c r="AW917" s="11"/>
      <c r="AX917" s="11"/>
      <c r="AY917" s="11"/>
      <c r="AZ917" s="11"/>
      <c r="BA917" s="11"/>
      <c r="BB917" s="11"/>
      <c r="BC917" s="11"/>
      <c r="BD917" s="11"/>
      <c r="BE917" s="11"/>
      <c r="BF917" s="11"/>
      <c r="BG917" s="11"/>
      <c r="BH917" s="11"/>
      <c r="BI917" s="11"/>
    </row>
    <row r="918" spans="18:61" x14ac:dyDescent="0.2">
      <c r="R918" s="11"/>
      <c r="S918" s="154"/>
      <c r="T918" s="13"/>
      <c r="U918" s="13"/>
      <c r="V918" s="11"/>
      <c r="W918" s="11"/>
      <c r="X918" s="12"/>
      <c r="AN918" s="11"/>
      <c r="AO918" s="11"/>
      <c r="AP918" s="11"/>
      <c r="AQ918" s="11"/>
      <c r="AR918" s="11"/>
      <c r="AS918" s="11"/>
      <c r="AT918" s="11"/>
      <c r="AU918" s="11"/>
      <c r="AV918" s="11"/>
      <c r="AW918" s="11"/>
      <c r="AX918" s="11"/>
      <c r="AY918" s="11"/>
      <c r="AZ918" s="11"/>
      <c r="BA918" s="11"/>
      <c r="BB918" s="11"/>
      <c r="BC918" s="11"/>
      <c r="BD918" s="11"/>
      <c r="BE918" s="11"/>
      <c r="BF918" s="11"/>
      <c r="BG918" s="11"/>
      <c r="BH918" s="11"/>
      <c r="BI918" s="11"/>
    </row>
    <row r="919" spans="18:61" x14ac:dyDescent="0.2">
      <c r="R919" s="11"/>
      <c r="S919" s="154"/>
      <c r="T919" s="13"/>
      <c r="U919" s="13"/>
      <c r="V919" s="11"/>
      <c r="W919" s="11"/>
      <c r="X919" s="12"/>
      <c r="AN919" s="11"/>
      <c r="AO919" s="11"/>
      <c r="AP919" s="11"/>
      <c r="AQ919" s="11"/>
      <c r="AR919" s="11"/>
      <c r="AS919" s="11"/>
      <c r="AT919" s="11"/>
      <c r="AU919" s="11"/>
      <c r="AV919" s="11"/>
      <c r="AW919" s="11"/>
      <c r="AX919" s="11"/>
      <c r="AY919" s="11"/>
      <c r="AZ919" s="11"/>
      <c r="BA919" s="11"/>
      <c r="BB919" s="11"/>
      <c r="BC919" s="11"/>
      <c r="BD919" s="11"/>
      <c r="BE919" s="11"/>
      <c r="BF919" s="11"/>
      <c r="BG919" s="11"/>
      <c r="BH919" s="11"/>
      <c r="BI919" s="11"/>
    </row>
    <row r="920" spans="18:61" x14ac:dyDescent="0.2">
      <c r="R920" s="11"/>
      <c r="S920" s="154"/>
      <c r="T920" s="13"/>
      <c r="U920" s="13"/>
      <c r="V920" s="11"/>
      <c r="W920" s="11"/>
      <c r="X920" s="12"/>
      <c r="AN920" s="11"/>
      <c r="AO920" s="11"/>
      <c r="AP920" s="11"/>
      <c r="AQ920" s="11"/>
      <c r="AR920" s="11"/>
      <c r="AS920" s="11"/>
      <c r="AT920" s="11"/>
      <c r="AU920" s="11"/>
      <c r="AV920" s="11"/>
      <c r="AW920" s="11"/>
      <c r="AX920" s="11"/>
      <c r="AY920" s="11"/>
      <c r="AZ920" s="11"/>
      <c r="BA920" s="11"/>
      <c r="BB920" s="11"/>
      <c r="BC920" s="11"/>
      <c r="BD920" s="11"/>
      <c r="BE920" s="11"/>
      <c r="BF920" s="11"/>
      <c r="BG920" s="11"/>
      <c r="BH920" s="11"/>
      <c r="BI920" s="11"/>
    </row>
    <row r="921" spans="18:61" x14ac:dyDescent="0.2">
      <c r="R921" s="11"/>
      <c r="S921" s="154"/>
      <c r="T921" s="13"/>
      <c r="U921" s="13"/>
      <c r="V921" s="11"/>
      <c r="W921" s="11"/>
      <c r="X921" s="12"/>
      <c r="AN921" s="11"/>
      <c r="AO921" s="11"/>
      <c r="AP921" s="11"/>
      <c r="AQ921" s="11"/>
      <c r="AR921" s="11"/>
      <c r="AS921" s="11"/>
      <c r="AT921" s="11"/>
      <c r="AU921" s="11"/>
      <c r="AV921" s="11"/>
      <c r="AW921" s="11"/>
      <c r="AX921" s="11"/>
      <c r="AY921" s="11"/>
      <c r="AZ921" s="11"/>
      <c r="BA921" s="11"/>
      <c r="BB921" s="11"/>
      <c r="BC921" s="11"/>
      <c r="BD921" s="11"/>
      <c r="BE921" s="11"/>
      <c r="BF921" s="11"/>
      <c r="BG921" s="11"/>
      <c r="BH921" s="11"/>
      <c r="BI921" s="11"/>
    </row>
    <row r="922" spans="18:61" x14ac:dyDescent="0.2">
      <c r="R922" s="11"/>
      <c r="S922" s="154"/>
      <c r="T922" s="13"/>
      <c r="U922" s="13"/>
      <c r="V922" s="11"/>
      <c r="W922" s="11"/>
      <c r="X922" s="12"/>
      <c r="AN922" s="11"/>
      <c r="AO922" s="11"/>
      <c r="AP922" s="11"/>
      <c r="AQ922" s="11"/>
      <c r="AR922" s="11"/>
      <c r="AS922" s="11"/>
      <c r="AT922" s="11"/>
      <c r="AU922" s="11"/>
      <c r="AV922" s="11"/>
      <c r="AW922" s="11"/>
      <c r="AX922" s="11"/>
      <c r="AY922" s="11"/>
      <c r="AZ922" s="11"/>
      <c r="BA922" s="11"/>
      <c r="BB922" s="11"/>
      <c r="BC922" s="11"/>
      <c r="BD922" s="11"/>
      <c r="BE922" s="11"/>
      <c r="BF922" s="11"/>
      <c r="BG922" s="11"/>
      <c r="BH922" s="11"/>
      <c r="BI922" s="11"/>
    </row>
    <row r="923" spans="18:61" x14ac:dyDescent="0.2">
      <c r="R923" s="11"/>
      <c r="S923" s="154"/>
      <c r="T923" s="13"/>
      <c r="U923" s="13"/>
      <c r="V923" s="11"/>
      <c r="W923" s="11"/>
      <c r="X923" s="12"/>
      <c r="AN923" s="11"/>
      <c r="AO923" s="11"/>
      <c r="AP923" s="11"/>
      <c r="AQ923" s="11"/>
      <c r="AR923" s="11"/>
      <c r="AS923" s="11"/>
      <c r="AT923" s="11"/>
      <c r="AU923" s="11"/>
      <c r="AV923" s="11"/>
      <c r="AW923" s="11"/>
      <c r="AX923" s="11"/>
      <c r="AY923" s="11"/>
      <c r="AZ923" s="11"/>
      <c r="BA923" s="11"/>
      <c r="BB923" s="11"/>
      <c r="BC923" s="11"/>
      <c r="BD923" s="11"/>
      <c r="BE923" s="11"/>
      <c r="BF923" s="11"/>
      <c r="BG923" s="11"/>
      <c r="BH923" s="11"/>
      <c r="BI923" s="11"/>
    </row>
    <row r="924" spans="18:61" x14ac:dyDescent="0.2">
      <c r="R924" s="11"/>
      <c r="S924" s="154"/>
      <c r="T924" s="13"/>
      <c r="U924" s="13"/>
      <c r="V924" s="11"/>
      <c r="W924" s="11"/>
      <c r="X924" s="12"/>
      <c r="AN924" s="11"/>
      <c r="AO924" s="11"/>
      <c r="AP924" s="11"/>
      <c r="AQ924" s="11"/>
      <c r="AR924" s="11"/>
      <c r="AS924" s="11"/>
      <c r="AT924" s="11"/>
      <c r="AU924" s="11"/>
      <c r="AV924" s="11"/>
      <c r="AW924" s="11"/>
      <c r="AX924" s="11"/>
      <c r="AY924" s="11"/>
      <c r="AZ924" s="11"/>
      <c r="BA924" s="11"/>
      <c r="BB924" s="11"/>
      <c r="BC924" s="11"/>
      <c r="BD924" s="11"/>
      <c r="BE924" s="11"/>
      <c r="BF924" s="11"/>
      <c r="BG924" s="11"/>
      <c r="BH924" s="11"/>
      <c r="BI924" s="11"/>
    </row>
    <row r="925" spans="18:61" x14ac:dyDescent="0.2">
      <c r="R925" s="11"/>
      <c r="S925" s="154"/>
      <c r="T925" s="13"/>
      <c r="U925" s="13"/>
      <c r="V925" s="11"/>
      <c r="W925" s="11"/>
      <c r="X925" s="12"/>
      <c r="AN925" s="11"/>
      <c r="AO925" s="11"/>
      <c r="AP925" s="11"/>
      <c r="AQ925" s="11"/>
      <c r="AR925" s="11"/>
      <c r="AS925" s="11"/>
      <c r="AT925" s="11"/>
      <c r="AU925" s="11"/>
      <c r="AV925" s="11"/>
      <c r="AW925" s="11"/>
      <c r="AX925" s="11"/>
      <c r="AY925" s="11"/>
      <c r="AZ925" s="11"/>
      <c r="BA925" s="11"/>
      <c r="BB925" s="11"/>
      <c r="BC925" s="11"/>
      <c r="BD925" s="11"/>
      <c r="BE925" s="11"/>
      <c r="BF925" s="11"/>
      <c r="BG925" s="11"/>
      <c r="BH925" s="11"/>
      <c r="BI925" s="11"/>
    </row>
    <row r="926" spans="18:61" x14ac:dyDescent="0.2">
      <c r="R926" s="11"/>
      <c r="S926" s="154"/>
      <c r="T926" s="13"/>
      <c r="U926" s="13"/>
      <c r="V926" s="11"/>
      <c r="W926" s="11"/>
      <c r="X926" s="12"/>
      <c r="AN926" s="11"/>
      <c r="AO926" s="11"/>
      <c r="AP926" s="11"/>
      <c r="AQ926" s="11"/>
      <c r="AR926" s="11"/>
      <c r="AS926" s="11"/>
      <c r="AT926" s="11"/>
      <c r="AU926" s="11"/>
      <c r="AV926" s="11"/>
      <c r="AW926" s="11"/>
      <c r="AX926" s="11"/>
      <c r="AY926" s="11"/>
      <c r="AZ926" s="11"/>
      <c r="BA926" s="11"/>
      <c r="BB926" s="11"/>
      <c r="BC926" s="11"/>
      <c r="BD926" s="11"/>
      <c r="BE926" s="11"/>
      <c r="BF926" s="11"/>
      <c r="BG926" s="11"/>
      <c r="BH926" s="11"/>
      <c r="BI926" s="11"/>
    </row>
    <row r="927" spans="18:61" x14ac:dyDescent="0.2">
      <c r="R927" s="11"/>
      <c r="S927" s="154"/>
      <c r="T927" s="13"/>
      <c r="U927" s="13"/>
      <c r="V927" s="11"/>
      <c r="W927" s="11"/>
      <c r="X927" s="12"/>
      <c r="AN927" s="11"/>
      <c r="AO927" s="11"/>
      <c r="AP927" s="11"/>
      <c r="AQ927" s="11"/>
      <c r="AR927" s="11"/>
      <c r="AS927" s="11"/>
      <c r="AT927" s="11"/>
      <c r="AU927" s="11"/>
      <c r="AV927" s="11"/>
      <c r="AW927" s="11"/>
      <c r="AX927" s="11"/>
      <c r="AY927" s="11"/>
      <c r="AZ927" s="11"/>
      <c r="BA927" s="11"/>
      <c r="BB927" s="11"/>
      <c r="BC927" s="11"/>
      <c r="BD927" s="11"/>
      <c r="BE927" s="11"/>
      <c r="BF927" s="11"/>
      <c r="BG927" s="11"/>
      <c r="BH927" s="11"/>
      <c r="BI927" s="11"/>
    </row>
    <row r="928" spans="18:61" x14ac:dyDescent="0.2">
      <c r="R928" s="11"/>
      <c r="S928" s="154"/>
      <c r="T928" s="13"/>
      <c r="U928" s="13"/>
      <c r="V928" s="11"/>
      <c r="W928" s="11"/>
      <c r="X928" s="12"/>
      <c r="AN928" s="11"/>
      <c r="AO928" s="11"/>
      <c r="AP928" s="11"/>
      <c r="AQ928" s="11"/>
      <c r="AR928" s="11"/>
      <c r="AS928" s="11"/>
      <c r="AT928" s="11"/>
      <c r="AU928" s="11"/>
      <c r="AV928" s="11"/>
      <c r="AW928" s="11"/>
      <c r="AX928" s="11"/>
      <c r="AY928" s="11"/>
      <c r="AZ928" s="11"/>
      <c r="BA928" s="11"/>
      <c r="BB928" s="11"/>
      <c r="BC928" s="11"/>
      <c r="BD928" s="11"/>
      <c r="BE928" s="11"/>
      <c r="BF928" s="11"/>
      <c r="BG928" s="11"/>
      <c r="BH928" s="11"/>
      <c r="BI928" s="11"/>
    </row>
    <row r="929" spans="18:61" x14ac:dyDescent="0.2">
      <c r="R929" s="11"/>
      <c r="S929" s="154"/>
      <c r="T929" s="13"/>
      <c r="U929" s="13"/>
      <c r="V929" s="11"/>
      <c r="W929" s="11"/>
      <c r="X929" s="12"/>
      <c r="AN929" s="11"/>
      <c r="AO929" s="11"/>
      <c r="AP929" s="11"/>
      <c r="AQ929" s="11"/>
      <c r="AR929" s="11"/>
      <c r="AS929" s="11"/>
      <c r="AT929" s="11"/>
      <c r="AU929" s="11"/>
      <c r="AV929" s="11"/>
      <c r="AW929" s="11"/>
      <c r="AX929" s="11"/>
      <c r="AY929" s="11"/>
      <c r="AZ929" s="11"/>
      <c r="BA929" s="11"/>
      <c r="BB929" s="11"/>
      <c r="BC929" s="11"/>
      <c r="BD929" s="11"/>
      <c r="BE929" s="11"/>
      <c r="BF929" s="11"/>
      <c r="BG929" s="11"/>
      <c r="BH929" s="11"/>
      <c r="BI929" s="11"/>
    </row>
    <row r="930" spans="18:61" x14ac:dyDescent="0.2">
      <c r="R930" s="11"/>
      <c r="S930" s="154"/>
      <c r="T930" s="13"/>
      <c r="U930" s="13"/>
      <c r="V930" s="11"/>
      <c r="W930" s="11"/>
      <c r="X930" s="12"/>
      <c r="AN930" s="11"/>
      <c r="AO930" s="11"/>
      <c r="AP930" s="11"/>
      <c r="AQ930" s="11"/>
      <c r="AR930" s="11"/>
      <c r="AS930" s="11"/>
      <c r="AT930" s="11"/>
      <c r="AU930" s="11"/>
      <c r="AV930" s="11"/>
      <c r="AW930" s="11"/>
      <c r="AX930" s="11"/>
      <c r="AY930" s="11"/>
      <c r="AZ930" s="11"/>
      <c r="BA930" s="11"/>
      <c r="BB930" s="11"/>
      <c r="BC930" s="11"/>
      <c r="BD930" s="11"/>
      <c r="BE930" s="11"/>
      <c r="BF930" s="11"/>
      <c r="BG930" s="11"/>
      <c r="BH930" s="11"/>
      <c r="BI930" s="11"/>
    </row>
    <row r="931" spans="18:61" x14ac:dyDescent="0.2">
      <c r="R931" s="11"/>
      <c r="S931" s="154"/>
      <c r="T931" s="13"/>
      <c r="U931" s="13"/>
      <c r="V931" s="11"/>
      <c r="W931" s="11"/>
      <c r="X931" s="12"/>
      <c r="AN931" s="11"/>
      <c r="AO931" s="11"/>
      <c r="AP931" s="11"/>
      <c r="AQ931" s="11"/>
      <c r="AR931" s="11"/>
      <c r="AS931" s="11"/>
      <c r="AT931" s="11"/>
      <c r="AU931" s="11"/>
      <c r="AV931" s="11"/>
      <c r="AW931" s="11"/>
      <c r="AX931" s="11"/>
      <c r="AY931" s="11"/>
      <c r="AZ931" s="11"/>
      <c r="BA931" s="11"/>
      <c r="BB931" s="11"/>
      <c r="BC931" s="11"/>
      <c r="BD931" s="11"/>
      <c r="BE931" s="11"/>
      <c r="BF931" s="11"/>
      <c r="BG931" s="11"/>
      <c r="BH931" s="11"/>
      <c r="BI931" s="11"/>
    </row>
    <row r="932" spans="18:61" x14ac:dyDescent="0.2">
      <c r="R932" s="11"/>
      <c r="S932" s="154"/>
      <c r="T932" s="13"/>
      <c r="U932" s="13"/>
      <c r="V932" s="11"/>
      <c r="W932" s="11"/>
      <c r="X932" s="12"/>
      <c r="AN932" s="11"/>
      <c r="AO932" s="11"/>
      <c r="AP932" s="11"/>
      <c r="AQ932" s="11"/>
      <c r="AR932" s="11"/>
      <c r="AS932" s="11"/>
      <c r="AT932" s="11"/>
      <c r="AU932" s="11"/>
      <c r="AV932" s="11"/>
      <c r="AW932" s="11"/>
      <c r="AX932" s="11"/>
      <c r="AY932" s="11"/>
      <c r="AZ932" s="11"/>
      <c r="BA932" s="11"/>
      <c r="BB932" s="11"/>
      <c r="BC932" s="11"/>
      <c r="BD932" s="11"/>
      <c r="BE932" s="11"/>
      <c r="BF932" s="11"/>
      <c r="BG932" s="11"/>
      <c r="BH932" s="11"/>
      <c r="BI932" s="11"/>
    </row>
    <row r="933" spans="18:61" x14ac:dyDescent="0.2">
      <c r="R933" s="11"/>
      <c r="S933" s="154"/>
      <c r="T933" s="13"/>
      <c r="U933" s="13"/>
      <c r="V933" s="11"/>
      <c r="W933" s="11"/>
      <c r="X933" s="12"/>
      <c r="AN933" s="11"/>
      <c r="AO933" s="11"/>
      <c r="AP933" s="11"/>
      <c r="AQ933" s="11"/>
      <c r="AR933" s="11"/>
      <c r="AS933" s="11"/>
      <c r="AT933" s="11"/>
      <c r="AU933" s="11"/>
      <c r="AV933" s="11"/>
      <c r="AW933" s="11"/>
      <c r="AX933" s="11"/>
      <c r="AY933" s="11"/>
      <c r="AZ933" s="11"/>
      <c r="BA933" s="11"/>
      <c r="BB933" s="11"/>
      <c r="BC933" s="11"/>
      <c r="BD933" s="11"/>
      <c r="BE933" s="11"/>
      <c r="BF933" s="11"/>
      <c r="BG933" s="11"/>
      <c r="BH933" s="11"/>
      <c r="BI933" s="11"/>
    </row>
    <row r="934" spans="18:61" x14ac:dyDescent="0.2">
      <c r="R934" s="11"/>
      <c r="S934" s="154"/>
      <c r="T934" s="13"/>
      <c r="U934" s="13"/>
      <c r="V934" s="11"/>
      <c r="W934" s="11"/>
      <c r="X934" s="12"/>
      <c r="AN934" s="11"/>
      <c r="AO934" s="11"/>
      <c r="AP934" s="11"/>
      <c r="AQ934" s="11"/>
      <c r="AR934" s="11"/>
      <c r="AS934" s="11"/>
      <c r="AT934" s="11"/>
      <c r="AU934" s="11"/>
      <c r="AV934" s="11"/>
      <c r="AW934" s="11"/>
      <c r="AX934" s="11"/>
      <c r="AY934" s="11"/>
      <c r="AZ934" s="11"/>
      <c r="BA934" s="11"/>
      <c r="BB934" s="11"/>
      <c r="BC934" s="11"/>
      <c r="BD934" s="11"/>
      <c r="BE934" s="11"/>
      <c r="BF934" s="11"/>
      <c r="BG934" s="11"/>
      <c r="BH934" s="11"/>
      <c r="BI934" s="11"/>
    </row>
    <row r="935" spans="18:61" x14ac:dyDescent="0.2">
      <c r="R935" s="11"/>
      <c r="S935" s="154"/>
      <c r="T935" s="13"/>
      <c r="U935" s="13"/>
      <c r="V935" s="11"/>
      <c r="W935" s="11"/>
      <c r="X935" s="12"/>
      <c r="AN935" s="11"/>
      <c r="AO935" s="11"/>
      <c r="AP935" s="11"/>
      <c r="AQ935" s="11"/>
      <c r="AR935" s="11"/>
      <c r="AS935" s="11"/>
      <c r="AT935" s="11"/>
      <c r="AU935" s="11"/>
      <c r="AV935" s="11"/>
      <c r="AW935" s="11"/>
      <c r="AX935" s="11"/>
      <c r="AY935" s="11"/>
      <c r="AZ935" s="11"/>
      <c r="BA935" s="11"/>
      <c r="BB935" s="11"/>
      <c r="BC935" s="11"/>
      <c r="BD935" s="11"/>
      <c r="BE935" s="11"/>
      <c r="BF935" s="11"/>
      <c r="BG935" s="11"/>
      <c r="BH935" s="11"/>
      <c r="BI935" s="11"/>
    </row>
    <row r="936" spans="18:61" x14ac:dyDescent="0.2">
      <c r="R936" s="11"/>
      <c r="S936" s="154"/>
      <c r="T936" s="13"/>
      <c r="U936" s="13"/>
      <c r="V936" s="11"/>
      <c r="W936" s="11"/>
      <c r="X936" s="12"/>
      <c r="AN936" s="11"/>
      <c r="AO936" s="11"/>
      <c r="AP936" s="11"/>
      <c r="AQ936" s="11"/>
      <c r="AR936" s="11"/>
      <c r="AS936" s="11"/>
      <c r="AT936" s="11"/>
      <c r="AU936" s="11"/>
      <c r="AV936" s="11"/>
      <c r="AW936" s="11"/>
      <c r="AX936" s="11"/>
      <c r="AY936" s="11"/>
      <c r="AZ936" s="11"/>
      <c r="BA936" s="11"/>
      <c r="BB936" s="11"/>
      <c r="BC936" s="11"/>
      <c r="BD936" s="11"/>
      <c r="BE936" s="11"/>
      <c r="BF936" s="11"/>
      <c r="BG936" s="11"/>
      <c r="BH936" s="11"/>
      <c r="BI936" s="11"/>
    </row>
    <row r="937" spans="18:61" x14ac:dyDescent="0.2">
      <c r="R937" s="11"/>
      <c r="S937" s="154"/>
      <c r="T937" s="13"/>
      <c r="U937" s="13"/>
      <c r="V937" s="11"/>
      <c r="W937" s="11"/>
      <c r="X937" s="12"/>
      <c r="AN937" s="11"/>
      <c r="AO937" s="11"/>
      <c r="AP937" s="11"/>
      <c r="AQ937" s="11"/>
      <c r="AR937" s="11"/>
      <c r="AS937" s="11"/>
      <c r="AT937" s="11"/>
      <c r="AU937" s="11"/>
      <c r="AV937" s="11"/>
      <c r="AW937" s="11"/>
      <c r="AX937" s="11"/>
      <c r="AY937" s="11"/>
      <c r="AZ937" s="11"/>
      <c r="BA937" s="11"/>
      <c r="BB937" s="11"/>
      <c r="BC937" s="11"/>
      <c r="BD937" s="11"/>
      <c r="BE937" s="11"/>
      <c r="BF937" s="11"/>
      <c r="BG937" s="11"/>
      <c r="BH937" s="11"/>
      <c r="BI937" s="11"/>
    </row>
    <row r="938" spans="18:61" x14ac:dyDescent="0.2">
      <c r="R938" s="11"/>
      <c r="S938" s="154"/>
      <c r="T938" s="13"/>
      <c r="U938" s="13"/>
      <c r="V938" s="11"/>
      <c r="W938" s="11"/>
      <c r="X938" s="12"/>
      <c r="AN938" s="11"/>
      <c r="AO938" s="11"/>
      <c r="AP938" s="11"/>
      <c r="AQ938" s="11"/>
      <c r="AR938" s="11"/>
      <c r="AS938" s="11"/>
      <c r="AT938" s="11"/>
      <c r="AU938" s="11"/>
      <c r="AV938" s="11"/>
      <c r="AW938" s="11"/>
      <c r="AX938" s="11"/>
      <c r="AY938" s="11"/>
      <c r="AZ938" s="11"/>
      <c r="BA938" s="11"/>
      <c r="BB938" s="11"/>
      <c r="BC938" s="11"/>
      <c r="BD938" s="11"/>
      <c r="BE938" s="11"/>
      <c r="BF938" s="11"/>
      <c r="BG938" s="11"/>
      <c r="BH938" s="11"/>
      <c r="BI938" s="11"/>
    </row>
    <row r="939" spans="18:61" x14ac:dyDescent="0.2">
      <c r="R939" s="11"/>
      <c r="S939" s="154"/>
      <c r="T939" s="13"/>
      <c r="U939" s="13"/>
      <c r="V939" s="11"/>
      <c r="W939" s="11"/>
      <c r="X939" s="12"/>
      <c r="AN939" s="11"/>
      <c r="AO939" s="11"/>
      <c r="AP939" s="11"/>
      <c r="AQ939" s="11"/>
      <c r="AR939" s="11"/>
      <c r="AS939" s="11"/>
      <c r="AT939" s="11"/>
      <c r="AU939" s="11"/>
      <c r="AV939" s="11"/>
      <c r="AW939" s="11"/>
      <c r="AX939" s="11"/>
      <c r="AY939" s="11"/>
      <c r="AZ939" s="11"/>
      <c r="BA939" s="11"/>
      <c r="BB939" s="11"/>
      <c r="BC939" s="11"/>
      <c r="BD939" s="11"/>
      <c r="BE939" s="11"/>
      <c r="BF939" s="11"/>
      <c r="BG939" s="11"/>
      <c r="BH939" s="11"/>
      <c r="BI939" s="11"/>
    </row>
    <row r="940" spans="18:61" x14ac:dyDescent="0.2">
      <c r="R940" s="11"/>
      <c r="S940" s="154"/>
      <c r="T940" s="13"/>
      <c r="U940" s="13"/>
      <c r="V940" s="11"/>
      <c r="W940" s="11"/>
      <c r="X940" s="12"/>
      <c r="AN940" s="11"/>
      <c r="AO940" s="11"/>
      <c r="AP940" s="11"/>
      <c r="AQ940" s="11"/>
      <c r="AR940" s="11"/>
      <c r="AS940" s="11"/>
      <c r="AT940" s="11"/>
      <c r="AU940" s="11"/>
      <c r="AV940" s="11"/>
      <c r="AW940" s="11"/>
      <c r="AX940" s="11"/>
      <c r="AY940" s="11"/>
      <c r="AZ940" s="11"/>
      <c r="BA940" s="11"/>
      <c r="BB940" s="11"/>
      <c r="BC940" s="11"/>
      <c r="BD940" s="11"/>
      <c r="BE940" s="11"/>
      <c r="BF940" s="11"/>
      <c r="BG940" s="11"/>
      <c r="BH940" s="11"/>
      <c r="BI940" s="11"/>
    </row>
    <row r="941" spans="18:61" x14ac:dyDescent="0.2">
      <c r="R941" s="11"/>
      <c r="S941" s="154"/>
      <c r="T941" s="13"/>
      <c r="U941" s="13"/>
      <c r="V941" s="11"/>
      <c r="W941" s="11"/>
      <c r="X941" s="12"/>
      <c r="AN941" s="11"/>
      <c r="AO941" s="11"/>
      <c r="AP941" s="11"/>
      <c r="AQ941" s="11"/>
      <c r="AR941" s="11"/>
      <c r="AS941" s="11"/>
      <c r="AT941" s="11"/>
      <c r="AU941" s="11"/>
      <c r="AV941" s="11"/>
      <c r="AW941" s="11"/>
      <c r="AX941" s="11"/>
      <c r="AY941" s="11"/>
      <c r="AZ941" s="11"/>
      <c r="BA941" s="11"/>
      <c r="BB941" s="11"/>
      <c r="BC941" s="11"/>
      <c r="BD941" s="11"/>
      <c r="BE941" s="11"/>
      <c r="BF941" s="11"/>
      <c r="BG941" s="11"/>
      <c r="BH941" s="11"/>
      <c r="BI941" s="11"/>
    </row>
    <row r="942" spans="18:61" x14ac:dyDescent="0.2">
      <c r="R942" s="11"/>
      <c r="S942" s="154"/>
      <c r="T942" s="13"/>
      <c r="U942" s="13"/>
      <c r="V942" s="11"/>
      <c r="W942" s="11"/>
      <c r="X942" s="12"/>
      <c r="AN942" s="11"/>
      <c r="AO942" s="11"/>
      <c r="AP942" s="11"/>
      <c r="AQ942" s="11"/>
      <c r="AR942" s="11"/>
      <c r="AS942" s="11"/>
      <c r="AT942" s="11"/>
      <c r="AU942" s="11"/>
      <c r="AV942" s="11"/>
      <c r="AW942" s="11"/>
      <c r="AX942" s="11"/>
      <c r="AY942" s="11"/>
      <c r="AZ942" s="11"/>
      <c r="BA942" s="11"/>
      <c r="BB942" s="11"/>
      <c r="BC942" s="11"/>
      <c r="BD942" s="11"/>
      <c r="BE942" s="11"/>
      <c r="BF942" s="11"/>
      <c r="BG942" s="11"/>
      <c r="BH942" s="11"/>
      <c r="BI942" s="11"/>
    </row>
    <row r="943" spans="18:61" x14ac:dyDescent="0.2">
      <c r="R943" s="11"/>
      <c r="S943" s="154"/>
      <c r="T943" s="13"/>
      <c r="U943" s="13"/>
      <c r="V943" s="11"/>
      <c r="W943" s="11"/>
      <c r="X943" s="12"/>
      <c r="AN943" s="11"/>
      <c r="AO943" s="11"/>
      <c r="AP943" s="11"/>
      <c r="AQ943" s="11"/>
      <c r="AR943" s="11"/>
      <c r="AS943" s="11"/>
      <c r="AT943" s="11"/>
      <c r="AU943" s="11"/>
      <c r="AV943" s="11"/>
      <c r="AW943" s="11"/>
      <c r="AX943" s="11"/>
      <c r="AY943" s="11"/>
      <c r="AZ943" s="11"/>
      <c r="BA943" s="11"/>
      <c r="BB943" s="11"/>
      <c r="BC943" s="11"/>
      <c r="BD943" s="11"/>
      <c r="BE943" s="11"/>
      <c r="BF943" s="11"/>
      <c r="BG943" s="11"/>
      <c r="BH943" s="11"/>
      <c r="BI943" s="11"/>
    </row>
    <row r="944" spans="18:61" x14ac:dyDescent="0.2">
      <c r="R944" s="11"/>
      <c r="S944" s="154"/>
      <c r="T944" s="13"/>
      <c r="U944" s="13"/>
      <c r="V944" s="11"/>
      <c r="W944" s="11"/>
      <c r="X944" s="12"/>
      <c r="AN944" s="11"/>
      <c r="AO944" s="11"/>
      <c r="AP944" s="11"/>
      <c r="AQ944" s="11"/>
      <c r="AR944" s="11"/>
      <c r="AS944" s="11"/>
      <c r="AT944" s="11"/>
      <c r="AU944" s="11"/>
      <c r="AV944" s="11"/>
      <c r="AW944" s="11"/>
      <c r="AX944" s="11"/>
      <c r="AY944" s="11"/>
      <c r="AZ944" s="11"/>
      <c r="BA944" s="11"/>
      <c r="BB944" s="11"/>
      <c r="BC944" s="11"/>
      <c r="BD944" s="11"/>
      <c r="BE944" s="11"/>
      <c r="BF944" s="11"/>
      <c r="BG944" s="11"/>
      <c r="BH944" s="11"/>
      <c r="BI944" s="11"/>
    </row>
    <row r="945" spans="18:61" x14ac:dyDescent="0.2">
      <c r="R945" s="11"/>
      <c r="S945" s="154"/>
      <c r="T945" s="13"/>
      <c r="U945" s="13"/>
      <c r="V945" s="11"/>
      <c r="W945" s="11"/>
      <c r="X945" s="12"/>
      <c r="AN945" s="11"/>
      <c r="AO945" s="11"/>
      <c r="AP945" s="11"/>
      <c r="AQ945" s="11"/>
      <c r="AR945" s="11"/>
      <c r="AS945" s="11"/>
      <c r="AT945" s="11"/>
      <c r="AU945" s="11"/>
      <c r="AV945" s="11"/>
      <c r="AW945" s="11"/>
      <c r="AX945" s="11"/>
      <c r="AY945" s="11"/>
      <c r="AZ945" s="11"/>
      <c r="BA945" s="11"/>
      <c r="BB945" s="11"/>
      <c r="BC945" s="11"/>
      <c r="BD945" s="11"/>
      <c r="BE945" s="11"/>
      <c r="BF945" s="11"/>
      <c r="BG945" s="11"/>
      <c r="BH945" s="11"/>
      <c r="BI945" s="11"/>
    </row>
    <row r="946" spans="18:61" x14ac:dyDescent="0.2">
      <c r="R946" s="11"/>
      <c r="S946" s="154"/>
      <c r="T946" s="13"/>
      <c r="U946" s="13"/>
      <c r="V946" s="11"/>
      <c r="W946" s="11"/>
      <c r="X946" s="12"/>
      <c r="AN946" s="11"/>
      <c r="AO946" s="11"/>
      <c r="AP946" s="11"/>
      <c r="AQ946" s="11"/>
      <c r="AR946" s="11"/>
      <c r="AS946" s="11"/>
      <c r="AT946" s="11"/>
      <c r="AU946" s="11"/>
      <c r="AV946" s="11"/>
      <c r="AW946" s="11"/>
      <c r="AX946" s="11"/>
      <c r="AY946" s="11"/>
      <c r="AZ946" s="11"/>
      <c r="BA946" s="11"/>
      <c r="BB946" s="11"/>
      <c r="BC946" s="11"/>
      <c r="BD946" s="11"/>
      <c r="BE946" s="11"/>
      <c r="BF946" s="11"/>
      <c r="BG946" s="11"/>
      <c r="BH946" s="11"/>
      <c r="BI946" s="11"/>
    </row>
    <row r="947" spans="18:61" x14ac:dyDescent="0.2">
      <c r="R947" s="11"/>
      <c r="S947" s="154"/>
      <c r="T947" s="13"/>
      <c r="U947" s="13"/>
      <c r="V947" s="11"/>
      <c r="W947" s="11"/>
      <c r="X947" s="12"/>
      <c r="AN947" s="11"/>
      <c r="AO947" s="11"/>
      <c r="AP947" s="11"/>
      <c r="AQ947" s="11"/>
      <c r="AR947" s="11"/>
      <c r="AS947" s="11"/>
      <c r="AT947" s="11"/>
      <c r="AU947" s="11"/>
      <c r="AV947" s="11"/>
      <c r="AW947" s="11"/>
      <c r="AX947" s="11"/>
      <c r="AY947" s="11"/>
      <c r="AZ947" s="11"/>
      <c r="BA947" s="11"/>
      <c r="BB947" s="11"/>
      <c r="BC947" s="11"/>
      <c r="BD947" s="11"/>
      <c r="BE947" s="11"/>
      <c r="BF947" s="11"/>
      <c r="BG947" s="11"/>
      <c r="BH947" s="11"/>
      <c r="BI947" s="11"/>
    </row>
    <row r="948" spans="18:61" x14ac:dyDescent="0.2">
      <c r="R948" s="11"/>
      <c r="S948" s="154"/>
      <c r="T948" s="13"/>
      <c r="U948" s="13"/>
      <c r="V948" s="11"/>
      <c r="W948" s="11"/>
      <c r="X948" s="12"/>
      <c r="AN948" s="11"/>
      <c r="AO948" s="11"/>
      <c r="AP948" s="11"/>
      <c r="AQ948" s="11"/>
      <c r="AR948" s="11"/>
      <c r="AS948" s="11"/>
      <c r="AT948" s="11"/>
      <c r="AU948" s="11"/>
      <c r="AV948" s="11"/>
      <c r="AW948" s="11"/>
      <c r="AX948" s="11"/>
      <c r="AY948" s="11"/>
      <c r="AZ948" s="11"/>
      <c r="BA948" s="11"/>
      <c r="BB948" s="11"/>
      <c r="BC948" s="11"/>
      <c r="BD948" s="11"/>
      <c r="BE948" s="11"/>
      <c r="BF948" s="11"/>
      <c r="BG948" s="11"/>
      <c r="BH948" s="11"/>
      <c r="BI948" s="11"/>
    </row>
    <row r="949" spans="18:61" x14ac:dyDescent="0.2">
      <c r="R949" s="11"/>
      <c r="S949" s="154"/>
      <c r="T949" s="13"/>
      <c r="U949" s="13"/>
      <c r="V949" s="11"/>
      <c r="W949" s="11"/>
      <c r="X949" s="12"/>
      <c r="AN949" s="11"/>
      <c r="AO949" s="11"/>
      <c r="AP949" s="11"/>
      <c r="AQ949" s="11"/>
      <c r="AR949" s="11"/>
      <c r="AS949" s="11"/>
      <c r="AT949" s="11"/>
      <c r="AU949" s="11"/>
      <c r="AV949" s="11"/>
      <c r="AW949" s="11"/>
      <c r="AX949" s="11"/>
      <c r="AY949" s="11"/>
      <c r="AZ949" s="11"/>
      <c r="BA949" s="11"/>
      <c r="BB949" s="11"/>
      <c r="BC949" s="11"/>
      <c r="BD949" s="11"/>
      <c r="BE949" s="11"/>
      <c r="BF949" s="11"/>
      <c r="BG949" s="11"/>
      <c r="BH949" s="11"/>
      <c r="BI949" s="11"/>
    </row>
    <row r="950" spans="18:61" x14ac:dyDescent="0.2">
      <c r="R950" s="11"/>
      <c r="S950" s="154"/>
      <c r="T950" s="13"/>
      <c r="U950" s="13"/>
      <c r="V950" s="11"/>
      <c r="W950" s="11"/>
      <c r="X950" s="12"/>
      <c r="AN950" s="11"/>
      <c r="AO950" s="11"/>
      <c r="AP950" s="11"/>
      <c r="AQ950" s="11"/>
      <c r="AR950" s="11"/>
      <c r="AS950" s="11"/>
      <c r="AT950" s="11"/>
      <c r="AU950" s="11"/>
      <c r="AV950" s="11"/>
      <c r="AW950" s="11"/>
      <c r="AX950" s="11"/>
      <c r="AY950" s="11"/>
      <c r="AZ950" s="11"/>
      <c r="BA950" s="11"/>
      <c r="BB950" s="11"/>
      <c r="BC950" s="11"/>
      <c r="BD950" s="11"/>
      <c r="BE950" s="11"/>
      <c r="BF950" s="11"/>
      <c r="BG950" s="11"/>
      <c r="BH950" s="11"/>
      <c r="BI950" s="11"/>
    </row>
    <row r="951" spans="18:61" x14ac:dyDescent="0.2">
      <c r="R951" s="11"/>
      <c r="S951" s="154"/>
      <c r="T951" s="13"/>
      <c r="U951" s="13"/>
      <c r="V951" s="11"/>
      <c r="W951" s="11"/>
      <c r="X951" s="12"/>
      <c r="AN951" s="11"/>
      <c r="AO951" s="11"/>
      <c r="AP951" s="11"/>
      <c r="AQ951" s="11"/>
      <c r="AR951" s="11"/>
      <c r="AS951" s="11"/>
      <c r="AT951" s="11"/>
      <c r="AU951" s="11"/>
      <c r="AV951" s="11"/>
      <c r="AW951" s="11"/>
      <c r="AX951" s="11"/>
      <c r="AY951" s="11"/>
      <c r="AZ951" s="11"/>
      <c r="BA951" s="11"/>
      <c r="BB951" s="11"/>
      <c r="BC951" s="11"/>
      <c r="BD951" s="11"/>
      <c r="BE951" s="11"/>
      <c r="BF951" s="11"/>
      <c r="BG951" s="11"/>
      <c r="BH951" s="11"/>
      <c r="BI951" s="11"/>
    </row>
    <row r="952" spans="18:61" x14ac:dyDescent="0.2">
      <c r="R952" s="11"/>
      <c r="S952" s="154"/>
      <c r="T952" s="13"/>
      <c r="U952" s="13"/>
      <c r="V952" s="11"/>
      <c r="W952" s="11"/>
      <c r="X952" s="12"/>
      <c r="AN952" s="11"/>
      <c r="AO952" s="11"/>
      <c r="AP952" s="11"/>
      <c r="AQ952" s="11"/>
      <c r="AR952" s="11"/>
      <c r="AS952" s="11"/>
      <c r="AT952" s="11"/>
      <c r="AU952" s="11"/>
      <c r="AV952" s="11"/>
      <c r="AW952" s="11"/>
      <c r="AX952" s="11"/>
      <c r="AY952" s="11"/>
      <c r="AZ952" s="11"/>
      <c r="BA952" s="11"/>
      <c r="BB952" s="11"/>
      <c r="BC952" s="11"/>
      <c r="BD952" s="11"/>
      <c r="BE952" s="11"/>
      <c r="BF952" s="11"/>
      <c r="BG952" s="11"/>
      <c r="BH952" s="11"/>
      <c r="BI952" s="11"/>
    </row>
    <row r="953" spans="18:61" x14ac:dyDescent="0.2">
      <c r="R953" s="11"/>
      <c r="S953" s="154"/>
      <c r="T953" s="13"/>
      <c r="U953" s="13"/>
      <c r="V953" s="11"/>
      <c r="W953" s="11"/>
      <c r="X953" s="12"/>
      <c r="AN953" s="11"/>
      <c r="AO953" s="11"/>
      <c r="AP953" s="11"/>
      <c r="AQ953" s="11"/>
      <c r="AR953" s="11"/>
      <c r="AS953" s="11"/>
      <c r="AT953" s="11"/>
      <c r="AU953" s="11"/>
      <c r="AV953" s="11"/>
      <c r="AW953" s="11"/>
      <c r="AX953" s="11"/>
      <c r="AY953" s="11"/>
      <c r="AZ953" s="11"/>
      <c r="BA953" s="11"/>
      <c r="BB953" s="11"/>
      <c r="BC953" s="11"/>
      <c r="BD953" s="11"/>
      <c r="BE953" s="11"/>
      <c r="BF953" s="11"/>
      <c r="BG953" s="11"/>
      <c r="BH953" s="11"/>
      <c r="BI953" s="11"/>
    </row>
    <row r="954" spans="18:61" x14ac:dyDescent="0.2">
      <c r="R954" s="11"/>
      <c r="S954" s="154"/>
      <c r="T954" s="13"/>
      <c r="U954" s="13"/>
      <c r="V954" s="11"/>
      <c r="W954" s="11"/>
      <c r="X954" s="12"/>
      <c r="AN954" s="11"/>
      <c r="AO954" s="11"/>
      <c r="AP954" s="11"/>
      <c r="AQ954" s="11"/>
      <c r="AR954" s="11"/>
      <c r="AS954" s="11"/>
      <c r="AT954" s="11"/>
      <c r="AU954" s="11"/>
      <c r="AV954" s="11"/>
      <c r="AW954" s="11"/>
      <c r="AX954" s="11"/>
      <c r="AY954" s="11"/>
      <c r="AZ954" s="11"/>
      <c r="BA954" s="11"/>
      <c r="BB954" s="11"/>
      <c r="BC954" s="11"/>
      <c r="BD954" s="11"/>
      <c r="BE954" s="11"/>
      <c r="BF954" s="11"/>
      <c r="BG954" s="11"/>
      <c r="BH954" s="11"/>
      <c r="BI954" s="11"/>
    </row>
    <row r="955" spans="18:61" x14ac:dyDescent="0.2">
      <c r="R955" s="11"/>
      <c r="S955" s="154"/>
      <c r="T955" s="13"/>
      <c r="U955" s="13"/>
      <c r="V955" s="11"/>
      <c r="W955" s="11"/>
      <c r="X955" s="12"/>
      <c r="AN955" s="11"/>
      <c r="AO955" s="11"/>
      <c r="AP955" s="11"/>
      <c r="AQ955" s="11"/>
      <c r="AR955" s="11"/>
      <c r="AS955" s="11"/>
      <c r="AT955" s="11"/>
      <c r="AU955" s="11"/>
      <c r="AV955" s="11"/>
      <c r="AW955" s="11"/>
      <c r="AX955" s="11"/>
      <c r="AY955" s="11"/>
      <c r="AZ955" s="11"/>
      <c r="BA955" s="11"/>
      <c r="BB955" s="11"/>
      <c r="BC955" s="11"/>
      <c r="BD955" s="11"/>
      <c r="BE955" s="11"/>
      <c r="BF955" s="11"/>
      <c r="BG955" s="11"/>
      <c r="BH955" s="11"/>
      <c r="BI955" s="11"/>
    </row>
    <row r="956" spans="18:61" x14ac:dyDescent="0.2">
      <c r="R956" s="11"/>
      <c r="S956" s="154"/>
      <c r="T956" s="13"/>
      <c r="U956" s="13"/>
      <c r="V956" s="11"/>
      <c r="W956" s="11"/>
      <c r="X956" s="12"/>
      <c r="AN956" s="11"/>
      <c r="AO956" s="11"/>
      <c r="AP956" s="11"/>
      <c r="AQ956" s="11"/>
      <c r="AR956" s="11"/>
      <c r="AS956" s="11"/>
      <c r="AT956" s="11"/>
      <c r="AU956" s="11"/>
      <c r="AV956" s="11"/>
      <c r="AW956" s="11"/>
      <c r="AX956" s="11"/>
      <c r="AY956" s="11"/>
      <c r="AZ956" s="11"/>
      <c r="BA956" s="11"/>
      <c r="BB956" s="11"/>
      <c r="BC956" s="11"/>
      <c r="BD956" s="11"/>
      <c r="BE956" s="11"/>
      <c r="BF956" s="11"/>
      <c r="BG956" s="11"/>
      <c r="BH956" s="11"/>
      <c r="BI956" s="11"/>
    </row>
    <row r="957" spans="18:61" x14ac:dyDescent="0.2">
      <c r="R957" s="11"/>
      <c r="S957" s="154"/>
      <c r="T957" s="13"/>
      <c r="U957" s="13"/>
      <c r="V957" s="11"/>
      <c r="W957" s="11"/>
      <c r="X957" s="12"/>
      <c r="AN957" s="11"/>
      <c r="AO957" s="11"/>
      <c r="AP957" s="11"/>
      <c r="AQ957" s="11"/>
      <c r="AR957" s="11"/>
      <c r="AS957" s="11"/>
      <c r="AT957" s="11"/>
      <c r="AU957" s="11"/>
      <c r="AV957" s="11"/>
      <c r="AW957" s="11"/>
      <c r="AX957" s="11"/>
      <c r="AY957" s="11"/>
      <c r="AZ957" s="11"/>
      <c r="BA957" s="11"/>
      <c r="BB957" s="11"/>
      <c r="BC957" s="11"/>
      <c r="BD957" s="11"/>
      <c r="BE957" s="11"/>
      <c r="BF957" s="11"/>
      <c r="BG957" s="11"/>
      <c r="BH957" s="11"/>
      <c r="BI957" s="11"/>
    </row>
    <row r="958" spans="18:61" x14ac:dyDescent="0.2">
      <c r="R958" s="11"/>
      <c r="S958" s="154"/>
      <c r="T958" s="13"/>
      <c r="U958" s="13"/>
      <c r="V958" s="11"/>
      <c r="W958" s="11"/>
      <c r="X958" s="12"/>
      <c r="AN958" s="11"/>
      <c r="AO958" s="11"/>
      <c r="AP958" s="11"/>
      <c r="AQ958" s="11"/>
      <c r="AR958" s="11"/>
      <c r="AS958" s="11"/>
      <c r="AT958" s="11"/>
      <c r="AU958" s="11"/>
      <c r="AV958" s="11"/>
      <c r="AW958" s="11"/>
      <c r="AX958" s="11"/>
      <c r="AY958" s="11"/>
      <c r="AZ958" s="11"/>
      <c r="BA958" s="11"/>
      <c r="BB958" s="11"/>
      <c r="BC958" s="11"/>
      <c r="BD958" s="11"/>
      <c r="BE958" s="11"/>
      <c r="BF958" s="11"/>
      <c r="BG958" s="11"/>
      <c r="BH958" s="11"/>
      <c r="BI958" s="11"/>
    </row>
    <row r="959" spans="18:61" x14ac:dyDescent="0.2">
      <c r="R959" s="11"/>
      <c r="S959" s="154"/>
      <c r="T959" s="13"/>
      <c r="U959" s="13"/>
      <c r="V959" s="11"/>
      <c r="W959" s="11"/>
      <c r="X959" s="12"/>
      <c r="AN959" s="11"/>
      <c r="AO959" s="11"/>
      <c r="AP959" s="11"/>
      <c r="AQ959" s="11"/>
      <c r="AR959" s="11"/>
      <c r="AS959" s="11"/>
      <c r="AT959" s="11"/>
      <c r="AU959" s="11"/>
      <c r="AV959" s="11"/>
      <c r="AW959" s="11"/>
      <c r="AX959" s="11"/>
      <c r="AY959" s="11"/>
      <c r="AZ959" s="11"/>
      <c r="BA959" s="11"/>
      <c r="BB959" s="11"/>
      <c r="BC959" s="11"/>
      <c r="BD959" s="11"/>
      <c r="BE959" s="11"/>
      <c r="BF959" s="11"/>
      <c r="BG959" s="11"/>
      <c r="BH959" s="11"/>
      <c r="BI959" s="11"/>
    </row>
    <row r="960" spans="18:61" x14ac:dyDescent="0.2">
      <c r="R960" s="11"/>
      <c r="S960" s="154"/>
      <c r="T960" s="13"/>
      <c r="U960" s="13"/>
      <c r="V960" s="11"/>
      <c r="W960" s="11"/>
      <c r="X960" s="12"/>
      <c r="AN960" s="11"/>
      <c r="AO960" s="11"/>
      <c r="AP960" s="11"/>
      <c r="AQ960" s="11"/>
      <c r="AR960" s="11"/>
      <c r="AS960" s="11"/>
      <c r="AT960" s="11"/>
      <c r="AU960" s="11"/>
      <c r="AV960" s="11"/>
      <c r="AW960" s="11"/>
      <c r="AX960" s="11"/>
      <c r="AY960" s="11"/>
      <c r="AZ960" s="11"/>
      <c r="BA960" s="11"/>
      <c r="BB960" s="11"/>
      <c r="BC960" s="11"/>
      <c r="BD960" s="11"/>
      <c r="BE960" s="11"/>
      <c r="BF960" s="11"/>
      <c r="BG960" s="11"/>
      <c r="BH960" s="11"/>
      <c r="BI960" s="11"/>
    </row>
    <row r="961" spans="18:61" x14ac:dyDescent="0.2">
      <c r="R961" s="11"/>
      <c r="S961" s="154"/>
      <c r="T961" s="13"/>
      <c r="U961" s="13"/>
      <c r="V961" s="11"/>
      <c r="W961" s="11"/>
      <c r="X961" s="12"/>
      <c r="AN961" s="11"/>
      <c r="AO961" s="11"/>
      <c r="AP961" s="11"/>
      <c r="AQ961" s="11"/>
      <c r="AR961" s="11"/>
      <c r="AS961" s="11"/>
      <c r="AT961" s="11"/>
      <c r="AU961" s="11"/>
      <c r="AV961" s="11"/>
      <c r="AW961" s="11"/>
      <c r="AX961" s="11"/>
      <c r="AY961" s="11"/>
      <c r="AZ961" s="11"/>
      <c r="BA961" s="11"/>
      <c r="BB961" s="11"/>
      <c r="BC961" s="11"/>
      <c r="BD961" s="11"/>
      <c r="BE961" s="11"/>
      <c r="BF961" s="11"/>
      <c r="BG961" s="11"/>
      <c r="BH961" s="11"/>
      <c r="BI961" s="11"/>
    </row>
    <row r="962" spans="18:61" x14ac:dyDescent="0.2">
      <c r="R962" s="11"/>
      <c r="S962" s="154"/>
      <c r="T962" s="13"/>
      <c r="U962" s="13"/>
      <c r="V962" s="11"/>
      <c r="W962" s="11"/>
      <c r="X962" s="12"/>
      <c r="AN962" s="11"/>
      <c r="AO962" s="11"/>
      <c r="AP962" s="11"/>
      <c r="AQ962" s="11"/>
      <c r="AR962" s="11"/>
      <c r="AS962" s="11"/>
      <c r="AT962" s="11"/>
      <c r="AU962" s="11"/>
      <c r="AV962" s="11"/>
      <c r="AW962" s="11"/>
      <c r="AX962" s="11"/>
      <c r="AY962" s="11"/>
      <c r="AZ962" s="11"/>
      <c r="BA962" s="11"/>
      <c r="BB962" s="11"/>
      <c r="BC962" s="11"/>
      <c r="BD962" s="11"/>
      <c r="BE962" s="11"/>
      <c r="BF962" s="11"/>
      <c r="BG962" s="11"/>
      <c r="BH962" s="11"/>
      <c r="BI962" s="11"/>
    </row>
    <row r="963" spans="18:61" x14ac:dyDescent="0.2">
      <c r="R963" s="11"/>
      <c r="S963" s="154"/>
      <c r="T963" s="13"/>
      <c r="U963" s="13"/>
      <c r="V963" s="11"/>
      <c r="W963" s="11"/>
      <c r="X963" s="12"/>
      <c r="AN963" s="11"/>
      <c r="AO963" s="11"/>
      <c r="AP963" s="11"/>
      <c r="AQ963" s="11"/>
      <c r="AR963" s="11"/>
      <c r="AS963" s="11"/>
      <c r="AT963" s="11"/>
      <c r="AU963" s="11"/>
      <c r="AV963" s="11"/>
      <c r="AW963" s="11"/>
      <c r="AX963" s="11"/>
      <c r="AY963" s="11"/>
      <c r="AZ963" s="11"/>
      <c r="BA963" s="11"/>
      <c r="BB963" s="11"/>
      <c r="BC963" s="11"/>
      <c r="BD963" s="11"/>
      <c r="BE963" s="11"/>
      <c r="BF963" s="11"/>
      <c r="BG963" s="11"/>
      <c r="BH963" s="11"/>
      <c r="BI963" s="11"/>
    </row>
    <row r="964" spans="18:61" x14ac:dyDescent="0.2">
      <c r="R964" s="11"/>
      <c r="S964" s="154"/>
      <c r="T964" s="13"/>
      <c r="U964" s="13"/>
      <c r="V964" s="11"/>
      <c r="W964" s="11"/>
      <c r="X964" s="12"/>
      <c r="AN964" s="11"/>
      <c r="AO964" s="11"/>
      <c r="AP964" s="11"/>
      <c r="AQ964" s="11"/>
      <c r="AR964" s="11"/>
      <c r="AS964" s="11"/>
      <c r="AT964" s="11"/>
      <c r="AU964" s="11"/>
      <c r="AV964" s="11"/>
      <c r="AW964" s="11"/>
      <c r="AX964" s="11"/>
      <c r="AY964" s="11"/>
      <c r="AZ964" s="11"/>
      <c r="BA964" s="11"/>
      <c r="BB964" s="11"/>
      <c r="BC964" s="11"/>
      <c r="BD964" s="11"/>
      <c r="BE964" s="11"/>
      <c r="BF964" s="11"/>
      <c r="BG964" s="11"/>
      <c r="BH964" s="11"/>
      <c r="BI964" s="11"/>
    </row>
    <row r="965" spans="18:61" x14ac:dyDescent="0.2">
      <c r="R965" s="11"/>
      <c r="S965" s="154"/>
      <c r="T965" s="13"/>
      <c r="U965" s="13"/>
      <c r="V965" s="11"/>
      <c r="W965" s="11"/>
      <c r="X965" s="12"/>
      <c r="AN965" s="11"/>
      <c r="AO965" s="11"/>
      <c r="AP965" s="11"/>
      <c r="AQ965" s="11"/>
      <c r="AR965" s="11"/>
      <c r="AS965" s="11"/>
      <c r="AT965" s="11"/>
      <c r="AU965" s="11"/>
      <c r="AV965" s="11"/>
      <c r="AW965" s="11"/>
      <c r="AX965" s="11"/>
      <c r="AY965" s="11"/>
      <c r="AZ965" s="11"/>
      <c r="BA965" s="11"/>
      <c r="BB965" s="11"/>
      <c r="BC965" s="11"/>
      <c r="BD965" s="11"/>
      <c r="BE965" s="11"/>
      <c r="BF965" s="11"/>
      <c r="BG965" s="11"/>
      <c r="BH965" s="11"/>
      <c r="BI965" s="11"/>
    </row>
    <row r="966" spans="18:61" x14ac:dyDescent="0.2">
      <c r="R966" s="11"/>
      <c r="S966" s="154"/>
      <c r="T966" s="13"/>
      <c r="U966" s="13"/>
      <c r="V966" s="11"/>
      <c r="W966" s="11"/>
      <c r="X966" s="12"/>
      <c r="AN966" s="11"/>
      <c r="AO966" s="11"/>
      <c r="AP966" s="11"/>
      <c r="AQ966" s="11"/>
      <c r="AR966" s="11"/>
      <c r="AS966" s="11"/>
      <c r="AT966" s="11"/>
      <c r="AU966" s="11"/>
      <c r="AV966" s="11"/>
      <c r="AW966" s="11"/>
      <c r="AX966" s="11"/>
      <c r="AY966" s="11"/>
      <c r="AZ966" s="11"/>
      <c r="BA966" s="11"/>
      <c r="BB966" s="11"/>
      <c r="BC966" s="11"/>
      <c r="BD966" s="11"/>
      <c r="BE966" s="11"/>
      <c r="BF966" s="11"/>
      <c r="BG966" s="11"/>
      <c r="BH966" s="11"/>
      <c r="BI966" s="11"/>
    </row>
    <row r="967" spans="18:61" x14ac:dyDescent="0.2">
      <c r="R967" s="11"/>
      <c r="S967" s="154"/>
      <c r="T967" s="13"/>
      <c r="U967" s="13"/>
      <c r="V967" s="11"/>
      <c r="W967" s="11"/>
      <c r="X967" s="12"/>
      <c r="AN967" s="11"/>
      <c r="AO967" s="11"/>
      <c r="AP967" s="11"/>
      <c r="AQ967" s="11"/>
      <c r="AR967" s="11"/>
      <c r="AS967" s="11"/>
      <c r="AT967" s="11"/>
      <c r="AU967" s="11"/>
      <c r="AV967" s="11"/>
      <c r="AW967" s="11"/>
      <c r="AX967" s="11"/>
      <c r="AY967" s="11"/>
      <c r="AZ967" s="11"/>
      <c r="BA967" s="11"/>
      <c r="BB967" s="11"/>
      <c r="BC967" s="11"/>
      <c r="BD967" s="11"/>
      <c r="BE967" s="11"/>
      <c r="BF967" s="11"/>
      <c r="BG967" s="11"/>
      <c r="BH967" s="11"/>
      <c r="BI967" s="11"/>
    </row>
    <row r="968" spans="18:61" x14ac:dyDescent="0.2">
      <c r="R968" s="11"/>
      <c r="S968" s="154"/>
      <c r="T968" s="13"/>
      <c r="U968" s="13"/>
      <c r="V968" s="11"/>
      <c r="W968" s="11"/>
      <c r="X968" s="12"/>
      <c r="AN968" s="11"/>
      <c r="AO968" s="11"/>
      <c r="AP968" s="11"/>
      <c r="AQ968" s="11"/>
      <c r="AR968" s="11"/>
      <c r="AS968" s="11"/>
      <c r="AT968" s="11"/>
      <c r="AU968" s="11"/>
      <c r="AV968" s="11"/>
      <c r="AW968" s="11"/>
      <c r="AX968" s="11"/>
      <c r="AY968" s="11"/>
      <c r="AZ968" s="11"/>
      <c r="BA968" s="11"/>
      <c r="BB968" s="11"/>
      <c r="BC968" s="11"/>
      <c r="BD968" s="11"/>
      <c r="BE968" s="11"/>
      <c r="BF968" s="11"/>
      <c r="BG968" s="11"/>
      <c r="BH968" s="11"/>
      <c r="BI968" s="11"/>
    </row>
    <row r="969" spans="18:61" x14ac:dyDescent="0.2">
      <c r="R969" s="11"/>
      <c r="S969" s="154"/>
      <c r="T969" s="13"/>
      <c r="U969" s="13"/>
      <c r="V969" s="11"/>
      <c r="W969" s="11"/>
      <c r="X969" s="12"/>
      <c r="AN969" s="11"/>
      <c r="AO969" s="11"/>
      <c r="AP969" s="11"/>
      <c r="AQ969" s="11"/>
      <c r="AR969" s="11"/>
      <c r="AS969" s="11"/>
      <c r="AT969" s="11"/>
      <c r="AU969" s="11"/>
      <c r="AV969" s="11"/>
      <c r="AW969" s="11"/>
      <c r="AX969" s="11"/>
      <c r="AY969" s="11"/>
      <c r="AZ969" s="11"/>
      <c r="BA969" s="11"/>
      <c r="BB969" s="11"/>
      <c r="BC969" s="11"/>
      <c r="BD969" s="11"/>
      <c r="BE969" s="11"/>
      <c r="BF969" s="11"/>
      <c r="BG969" s="11"/>
      <c r="BH969" s="11"/>
      <c r="BI969" s="11"/>
    </row>
    <row r="970" spans="18:61" x14ac:dyDescent="0.2">
      <c r="R970" s="11"/>
      <c r="S970" s="154"/>
      <c r="T970" s="13"/>
      <c r="U970" s="13"/>
      <c r="V970" s="11"/>
      <c r="W970" s="11"/>
      <c r="X970" s="12"/>
      <c r="AN970" s="11"/>
      <c r="AO970" s="11"/>
      <c r="AP970" s="11"/>
      <c r="AQ970" s="11"/>
      <c r="AR970" s="11"/>
      <c r="AS970" s="11"/>
      <c r="AT970" s="11"/>
      <c r="AU970" s="11"/>
      <c r="AV970" s="11"/>
      <c r="AW970" s="11"/>
      <c r="AX970" s="11"/>
      <c r="AY970" s="11"/>
      <c r="AZ970" s="11"/>
      <c r="BA970" s="11"/>
      <c r="BB970" s="11"/>
      <c r="BC970" s="11"/>
      <c r="BD970" s="11"/>
      <c r="BE970" s="11"/>
      <c r="BF970" s="11"/>
      <c r="BG970" s="11"/>
      <c r="BH970" s="11"/>
      <c r="BI970" s="11"/>
    </row>
    <row r="971" spans="18:61" x14ac:dyDescent="0.2">
      <c r="R971" s="11"/>
      <c r="S971" s="154"/>
      <c r="T971" s="13"/>
      <c r="U971" s="13"/>
      <c r="V971" s="11"/>
      <c r="W971" s="11"/>
      <c r="X971" s="12"/>
      <c r="AN971" s="11"/>
      <c r="AO971" s="11"/>
      <c r="AP971" s="11"/>
      <c r="AQ971" s="11"/>
      <c r="AR971" s="11"/>
      <c r="AS971" s="11"/>
      <c r="AT971" s="11"/>
      <c r="AU971" s="11"/>
      <c r="AV971" s="11"/>
      <c r="AW971" s="11"/>
      <c r="AX971" s="11"/>
      <c r="AY971" s="11"/>
      <c r="AZ971" s="11"/>
      <c r="BA971" s="11"/>
      <c r="BB971" s="11"/>
      <c r="BC971" s="11"/>
      <c r="BD971" s="11"/>
      <c r="BE971" s="11"/>
      <c r="BF971" s="11"/>
      <c r="BG971" s="11"/>
      <c r="BH971" s="11"/>
      <c r="BI971" s="11"/>
    </row>
    <row r="972" spans="18:61" x14ac:dyDescent="0.2">
      <c r="R972" s="11"/>
      <c r="S972" s="154"/>
      <c r="T972" s="13"/>
      <c r="U972" s="13"/>
      <c r="V972" s="11"/>
      <c r="W972" s="11"/>
      <c r="X972" s="12"/>
      <c r="AN972" s="11"/>
      <c r="AO972" s="11"/>
      <c r="AP972" s="11"/>
      <c r="AQ972" s="11"/>
      <c r="AR972" s="11"/>
      <c r="AS972" s="11"/>
      <c r="AT972" s="11"/>
      <c r="AU972" s="11"/>
      <c r="AV972" s="11"/>
      <c r="AW972" s="11"/>
      <c r="AX972" s="11"/>
      <c r="AY972" s="11"/>
      <c r="AZ972" s="11"/>
      <c r="BA972" s="11"/>
      <c r="BB972" s="11"/>
      <c r="BC972" s="11"/>
      <c r="BD972" s="11"/>
      <c r="BE972" s="11"/>
      <c r="BF972" s="11"/>
      <c r="BG972" s="11"/>
      <c r="BH972" s="11"/>
      <c r="BI972" s="11"/>
    </row>
    <row r="973" spans="18:61" x14ac:dyDescent="0.2">
      <c r="R973" s="11"/>
      <c r="S973" s="154"/>
      <c r="T973" s="13"/>
      <c r="U973" s="13"/>
      <c r="V973" s="11"/>
      <c r="W973" s="11"/>
      <c r="X973" s="12"/>
      <c r="AN973" s="11"/>
      <c r="AO973" s="11"/>
      <c r="AP973" s="11"/>
      <c r="AQ973" s="11"/>
      <c r="AR973" s="11"/>
      <c r="AS973" s="11"/>
      <c r="AT973" s="11"/>
      <c r="AU973" s="11"/>
      <c r="AV973" s="11"/>
      <c r="AW973" s="11"/>
      <c r="AX973" s="11"/>
      <c r="AY973" s="11"/>
      <c r="AZ973" s="11"/>
      <c r="BA973" s="11"/>
      <c r="BB973" s="11"/>
      <c r="BC973" s="11"/>
      <c r="BD973" s="11"/>
      <c r="BE973" s="11"/>
      <c r="BF973" s="11"/>
      <c r="BG973" s="11"/>
      <c r="BH973" s="11"/>
      <c r="BI973" s="11"/>
    </row>
    <row r="974" spans="18:61" x14ac:dyDescent="0.2">
      <c r="R974" s="11"/>
      <c r="S974" s="154"/>
      <c r="T974" s="13"/>
      <c r="U974" s="13"/>
      <c r="V974" s="11"/>
      <c r="W974" s="11"/>
      <c r="X974" s="12"/>
      <c r="AN974" s="11"/>
      <c r="AO974" s="11"/>
      <c r="AP974" s="11"/>
      <c r="AQ974" s="11"/>
      <c r="AR974" s="11"/>
      <c r="AS974" s="11"/>
      <c r="AT974" s="11"/>
      <c r="AU974" s="11"/>
      <c r="AV974" s="11"/>
      <c r="AW974" s="11"/>
      <c r="AX974" s="11"/>
      <c r="AY974" s="11"/>
      <c r="AZ974" s="11"/>
      <c r="BA974" s="11"/>
      <c r="BB974" s="11"/>
      <c r="BC974" s="11"/>
      <c r="BD974" s="11"/>
      <c r="BE974" s="11"/>
      <c r="BF974" s="11"/>
      <c r="BG974" s="11"/>
      <c r="BH974" s="11"/>
      <c r="BI974" s="11"/>
    </row>
    <row r="975" spans="18:61" x14ac:dyDescent="0.2">
      <c r="R975" s="11"/>
      <c r="S975" s="154"/>
      <c r="T975" s="13"/>
      <c r="U975" s="13"/>
      <c r="V975" s="11"/>
      <c r="W975" s="11"/>
      <c r="X975" s="12"/>
      <c r="AN975" s="11"/>
      <c r="AO975" s="11"/>
      <c r="AP975" s="11"/>
      <c r="AQ975" s="11"/>
      <c r="AR975" s="11"/>
      <c r="AS975" s="11"/>
      <c r="AT975" s="11"/>
      <c r="AU975" s="11"/>
      <c r="AV975" s="11"/>
      <c r="AW975" s="11"/>
      <c r="AX975" s="11"/>
      <c r="AY975" s="11"/>
      <c r="AZ975" s="11"/>
      <c r="BA975" s="11"/>
      <c r="BB975" s="11"/>
      <c r="BC975" s="11"/>
      <c r="BD975" s="11"/>
      <c r="BE975" s="11"/>
      <c r="BF975" s="11"/>
      <c r="BG975" s="11"/>
      <c r="BH975" s="11"/>
      <c r="BI975" s="11"/>
    </row>
    <row r="976" spans="18:61" x14ac:dyDescent="0.2">
      <c r="R976" s="11"/>
      <c r="S976" s="154"/>
      <c r="T976" s="13"/>
      <c r="U976" s="13"/>
      <c r="V976" s="11"/>
      <c r="W976" s="11"/>
      <c r="X976" s="12"/>
      <c r="AN976" s="11"/>
      <c r="AO976" s="11"/>
      <c r="AP976" s="11"/>
      <c r="AQ976" s="11"/>
      <c r="AR976" s="11"/>
      <c r="AS976" s="11"/>
      <c r="AT976" s="11"/>
      <c r="AU976" s="11"/>
      <c r="AV976" s="11"/>
      <c r="AW976" s="11"/>
      <c r="AX976" s="11"/>
      <c r="AY976" s="11"/>
      <c r="AZ976" s="11"/>
      <c r="BA976" s="11"/>
      <c r="BB976" s="11"/>
      <c r="BC976" s="11"/>
      <c r="BD976" s="11"/>
      <c r="BE976" s="11"/>
      <c r="BF976" s="11"/>
      <c r="BG976" s="11"/>
      <c r="BH976" s="11"/>
      <c r="BI976" s="11"/>
    </row>
    <row r="977" spans="18:61" x14ac:dyDescent="0.2">
      <c r="R977" s="11"/>
      <c r="S977" s="154"/>
      <c r="T977" s="13"/>
      <c r="U977" s="13"/>
      <c r="V977" s="11"/>
      <c r="W977" s="11"/>
      <c r="X977" s="12"/>
      <c r="AN977" s="11"/>
      <c r="AO977" s="11"/>
      <c r="AP977" s="11"/>
      <c r="AQ977" s="11"/>
      <c r="AR977" s="11"/>
      <c r="AS977" s="11"/>
      <c r="AT977" s="11"/>
      <c r="AU977" s="11"/>
      <c r="AV977" s="11"/>
      <c r="AW977" s="11"/>
      <c r="AX977" s="11"/>
      <c r="AY977" s="11"/>
      <c r="AZ977" s="11"/>
      <c r="BA977" s="11"/>
      <c r="BB977" s="11"/>
      <c r="BC977" s="11"/>
      <c r="BD977" s="11"/>
      <c r="BE977" s="11"/>
      <c r="BF977" s="11"/>
      <c r="BG977" s="11"/>
      <c r="BH977" s="11"/>
      <c r="BI977" s="11"/>
    </row>
    <row r="978" spans="18:61" x14ac:dyDescent="0.2">
      <c r="R978" s="11"/>
      <c r="S978" s="154"/>
      <c r="T978" s="13"/>
      <c r="U978" s="13"/>
      <c r="V978" s="11"/>
      <c r="W978" s="11"/>
      <c r="X978" s="12"/>
      <c r="AN978" s="11"/>
      <c r="AO978" s="11"/>
      <c r="AP978" s="11"/>
      <c r="AQ978" s="11"/>
      <c r="AR978" s="11"/>
      <c r="AS978" s="11"/>
      <c r="AT978" s="11"/>
      <c r="AU978" s="11"/>
      <c r="AV978" s="11"/>
      <c r="AW978" s="11"/>
      <c r="AX978" s="11"/>
      <c r="AY978" s="11"/>
      <c r="AZ978" s="11"/>
      <c r="BA978" s="11"/>
      <c r="BB978" s="11"/>
      <c r="BC978" s="11"/>
      <c r="BD978" s="11"/>
      <c r="BE978" s="11"/>
      <c r="BF978" s="11"/>
      <c r="BG978" s="11"/>
      <c r="BH978" s="11"/>
      <c r="BI978" s="11"/>
    </row>
    <row r="979" spans="18:61" x14ac:dyDescent="0.2">
      <c r="R979" s="11"/>
      <c r="S979" s="154"/>
      <c r="T979" s="13"/>
      <c r="U979" s="13"/>
      <c r="V979" s="11"/>
      <c r="W979" s="11"/>
      <c r="X979" s="12"/>
      <c r="AN979" s="11"/>
      <c r="AO979" s="11"/>
      <c r="AP979" s="11"/>
      <c r="AQ979" s="11"/>
      <c r="AR979" s="11"/>
      <c r="AS979" s="11"/>
      <c r="AT979" s="11"/>
      <c r="AU979" s="11"/>
      <c r="AV979" s="11"/>
      <c r="AW979" s="11"/>
      <c r="AX979" s="11"/>
      <c r="AY979" s="11"/>
      <c r="AZ979" s="11"/>
      <c r="BA979" s="11"/>
      <c r="BB979" s="11"/>
      <c r="BC979" s="11"/>
      <c r="BD979" s="11"/>
      <c r="BE979" s="11"/>
      <c r="BF979" s="11"/>
      <c r="BG979" s="11"/>
      <c r="BH979" s="11"/>
      <c r="BI979" s="11"/>
    </row>
    <row r="980" spans="18:61" x14ac:dyDescent="0.2">
      <c r="R980" s="11"/>
      <c r="S980" s="154"/>
      <c r="T980" s="13"/>
      <c r="U980" s="13"/>
      <c r="V980" s="11"/>
      <c r="W980" s="11"/>
      <c r="X980" s="12"/>
      <c r="AN980" s="11"/>
      <c r="AO980" s="11"/>
      <c r="AP980" s="11"/>
      <c r="AQ980" s="11"/>
      <c r="AR980" s="11"/>
      <c r="AS980" s="11"/>
      <c r="AT980" s="11"/>
      <c r="AU980" s="11"/>
      <c r="AV980" s="11"/>
      <c r="AW980" s="11"/>
      <c r="AX980" s="11"/>
      <c r="AY980" s="11"/>
      <c r="AZ980" s="11"/>
      <c r="BA980" s="11"/>
      <c r="BB980" s="11"/>
      <c r="BC980" s="11"/>
      <c r="BD980" s="11"/>
      <c r="BE980" s="11"/>
      <c r="BF980" s="11"/>
      <c r="BG980" s="11"/>
      <c r="BH980" s="11"/>
      <c r="BI980" s="11"/>
    </row>
    <row r="981" spans="18:61" x14ac:dyDescent="0.2">
      <c r="R981" s="11"/>
      <c r="S981" s="154"/>
      <c r="T981" s="13"/>
      <c r="U981" s="13"/>
      <c r="V981" s="11"/>
      <c r="W981" s="11"/>
      <c r="X981" s="12"/>
      <c r="AN981" s="11"/>
      <c r="AO981" s="11"/>
      <c r="AP981" s="11"/>
      <c r="AQ981" s="11"/>
      <c r="AR981" s="11"/>
      <c r="AS981" s="11"/>
      <c r="AT981" s="11"/>
      <c r="AU981" s="11"/>
      <c r="AV981" s="11"/>
      <c r="AW981" s="11"/>
      <c r="AX981" s="11"/>
      <c r="AY981" s="11"/>
      <c r="AZ981" s="11"/>
      <c r="BA981" s="11"/>
      <c r="BB981" s="11"/>
      <c r="BC981" s="11"/>
      <c r="BD981" s="11"/>
      <c r="BE981" s="11"/>
      <c r="BF981" s="11"/>
      <c r="BG981" s="11"/>
      <c r="BH981" s="11"/>
      <c r="BI981" s="11"/>
    </row>
    <row r="982" spans="18:61" x14ac:dyDescent="0.2">
      <c r="R982" s="11"/>
      <c r="S982" s="154"/>
      <c r="T982" s="13"/>
      <c r="U982" s="13"/>
      <c r="V982" s="11"/>
      <c r="W982" s="11"/>
      <c r="X982" s="12"/>
      <c r="AN982" s="11"/>
      <c r="AO982" s="11"/>
      <c r="AP982" s="11"/>
      <c r="AQ982" s="11"/>
      <c r="AR982" s="11"/>
      <c r="AS982" s="11"/>
      <c r="AT982" s="11"/>
      <c r="AU982" s="11"/>
      <c r="AV982" s="11"/>
      <c r="AW982" s="11"/>
      <c r="AX982" s="11"/>
      <c r="AY982" s="11"/>
      <c r="AZ982" s="11"/>
      <c r="BA982" s="11"/>
      <c r="BB982" s="11"/>
      <c r="BC982" s="11"/>
      <c r="BD982" s="11"/>
      <c r="BE982" s="11"/>
      <c r="BF982" s="11"/>
      <c r="BG982" s="11"/>
      <c r="BH982" s="11"/>
      <c r="BI982" s="11"/>
    </row>
    <row r="983" spans="18:61" x14ac:dyDescent="0.2">
      <c r="R983" s="11"/>
      <c r="S983" s="154"/>
      <c r="T983" s="13"/>
      <c r="U983" s="13"/>
      <c r="V983" s="11"/>
      <c r="W983" s="11"/>
      <c r="X983" s="12"/>
      <c r="AN983" s="11"/>
      <c r="AO983" s="11"/>
      <c r="AP983" s="11"/>
      <c r="AQ983" s="11"/>
      <c r="AR983" s="11"/>
      <c r="AS983" s="11"/>
      <c r="AT983" s="11"/>
      <c r="AU983" s="11"/>
      <c r="AV983" s="11"/>
      <c r="AW983" s="11"/>
      <c r="AX983" s="11"/>
      <c r="AY983" s="11"/>
      <c r="AZ983" s="11"/>
      <c r="BA983" s="11"/>
      <c r="BB983" s="11"/>
      <c r="BC983" s="11"/>
      <c r="BD983" s="11"/>
      <c r="BE983" s="11"/>
      <c r="BF983" s="11"/>
      <c r="BG983" s="11"/>
      <c r="BH983" s="11"/>
      <c r="BI983" s="11"/>
    </row>
    <row r="984" spans="18:61" x14ac:dyDescent="0.2">
      <c r="R984" s="11"/>
      <c r="S984" s="154"/>
      <c r="T984" s="13"/>
      <c r="U984" s="13"/>
      <c r="V984" s="11"/>
      <c r="W984" s="11"/>
      <c r="X984" s="12"/>
      <c r="AN984" s="11"/>
      <c r="AO984" s="11"/>
      <c r="AP984" s="11"/>
      <c r="AQ984" s="11"/>
      <c r="AR984" s="11"/>
      <c r="AS984" s="11"/>
      <c r="AT984" s="11"/>
      <c r="AU984" s="11"/>
      <c r="AV984" s="11"/>
      <c r="AW984" s="11"/>
      <c r="AX984" s="11"/>
      <c r="AY984" s="11"/>
      <c r="AZ984" s="11"/>
      <c r="BA984" s="11"/>
      <c r="BB984" s="11"/>
      <c r="BC984" s="11"/>
      <c r="BD984" s="11"/>
      <c r="BE984" s="11"/>
      <c r="BF984" s="11"/>
      <c r="BG984" s="11"/>
      <c r="BH984" s="11"/>
      <c r="BI984" s="11"/>
    </row>
    <row r="985" spans="18:61" x14ac:dyDescent="0.2">
      <c r="R985" s="11"/>
      <c r="S985" s="154"/>
      <c r="T985" s="13"/>
      <c r="U985" s="13"/>
      <c r="V985" s="11"/>
      <c r="W985" s="11"/>
      <c r="X985" s="12"/>
      <c r="AN985" s="11"/>
      <c r="AO985" s="11"/>
      <c r="AP985" s="11"/>
      <c r="AQ985" s="11"/>
      <c r="AR985" s="11"/>
      <c r="AS985" s="11"/>
      <c r="AT985" s="11"/>
      <c r="AU985" s="11"/>
      <c r="AV985" s="11"/>
      <c r="AW985" s="11"/>
      <c r="AX985" s="11"/>
      <c r="AY985" s="11"/>
      <c r="AZ985" s="11"/>
      <c r="BA985" s="11"/>
      <c r="BB985" s="11"/>
      <c r="BC985" s="11"/>
      <c r="BD985" s="11"/>
      <c r="BE985" s="11"/>
      <c r="BF985" s="11"/>
      <c r="BG985" s="11"/>
      <c r="BH985" s="11"/>
      <c r="BI985" s="11"/>
    </row>
    <row r="986" spans="18:61" x14ac:dyDescent="0.2">
      <c r="R986" s="11"/>
      <c r="S986" s="154"/>
      <c r="T986" s="13"/>
      <c r="U986" s="13"/>
      <c r="V986" s="11"/>
      <c r="W986" s="11"/>
      <c r="X986" s="12"/>
      <c r="AN986" s="11"/>
      <c r="AO986" s="11"/>
      <c r="AP986" s="11"/>
      <c r="AQ986" s="11"/>
      <c r="AR986" s="11"/>
      <c r="AS986" s="11"/>
      <c r="AT986" s="11"/>
      <c r="AU986" s="11"/>
      <c r="AV986" s="11"/>
      <c r="AW986" s="11"/>
      <c r="AX986" s="11"/>
      <c r="AY986" s="11"/>
      <c r="AZ986" s="11"/>
      <c r="BA986" s="11"/>
      <c r="BB986" s="11"/>
      <c r="BC986" s="11"/>
      <c r="BD986" s="11"/>
      <c r="BE986" s="11"/>
      <c r="BF986" s="11"/>
      <c r="BG986" s="11"/>
      <c r="BH986" s="11"/>
      <c r="BI986" s="11"/>
    </row>
    <row r="987" spans="18:61" x14ac:dyDescent="0.2">
      <c r="R987" s="11"/>
      <c r="S987" s="154"/>
      <c r="T987" s="13"/>
      <c r="U987" s="13"/>
      <c r="V987" s="11"/>
      <c r="W987" s="11"/>
      <c r="X987" s="12"/>
      <c r="AN987" s="11"/>
      <c r="AO987" s="11"/>
      <c r="AP987" s="11"/>
      <c r="AQ987" s="11"/>
      <c r="AR987" s="11"/>
      <c r="AS987" s="11"/>
      <c r="AT987" s="11"/>
      <c r="AU987" s="11"/>
      <c r="AV987" s="11"/>
      <c r="AW987" s="11"/>
      <c r="AX987" s="11"/>
      <c r="AY987" s="11"/>
      <c r="AZ987" s="11"/>
      <c r="BA987" s="11"/>
      <c r="BB987" s="11"/>
      <c r="BC987" s="11"/>
      <c r="BD987" s="11"/>
      <c r="BE987" s="11"/>
      <c r="BF987" s="11"/>
      <c r="BG987" s="11"/>
      <c r="BH987" s="11"/>
      <c r="BI987" s="11"/>
    </row>
    <row r="988" spans="18:61" x14ac:dyDescent="0.2">
      <c r="R988" s="11"/>
      <c r="S988" s="154"/>
      <c r="T988" s="13"/>
      <c r="U988" s="13"/>
      <c r="V988" s="11"/>
      <c r="W988" s="11"/>
      <c r="X988" s="12"/>
      <c r="AN988" s="11"/>
      <c r="AO988" s="11"/>
      <c r="AP988" s="11"/>
      <c r="AQ988" s="11"/>
      <c r="AR988" s="11"/>
      <c r="AS988" s="11"/>
      <c r="AT988" s="11"/>
      <c r="AU988" s="11"/>
      <c r="AV988" s="11"/>
      <c r="AW988" s="11"/>
      <c r="AX988" s="11"/>
      <c r="AY988" s="11"/>
      <c r="AZ988" s="11"/>
      <c r="BA988" s="11"/>
      <c r="BB988" s="11"/>
      <c r="BC988" s="11"/>
      <c r="BD988" s="11"/>
      <c r="BE988" s="11"/>
      <c r="BF988" s="11"/>
      <c r="BG988" s="11"/>
      <c r="BH988" s="11"/>
      <c r="BI988" s="11"/>
    </row>
    <row r="989" spans="18:61" x14ac:dyDescent="0.2">
      <c r="R989" s="11"/>
      <c r="S989" s="154"/>
      <c r="T989" s="13"/>
      <c r="U989" s="13"/>
      <c r="V989" s="11"/>
      <c r="W989" s="11"/>
      <c r="X989" s="12"/>
      <c r="AN989" s="11"/>
      <c r="AO989" s="11"/>
      <c r="AP989" s="11"/>
      <c r="AQ989" s="11"/>
      <c r="AR989" s="11"/>
      <c r="AS989" s="11"/>
      <c r="AT989" s="11"/>
      <c r="AU989" s="11"/>
      <c r="AV989" s="11"/>
      <c r="AW989" s="11"/>
      <c r="AX989" s="11"/>
      <c r="AY989" s="11"/>
      <c r="AZ989" s="11"/>
      <c r="BA989" s="11"/>
      <c r="BB989" s="11"/>
      <c r="BC989" s="11"/>
      <c r="BD989" s="11"/>
      <c r="BE989" s="11"/>
      <c r="BF989" s="11"/>
      <c r="BG989" s="11"/>
      <c r="BH989" s="11"/>
      <c r="BI989" s="11"/>
    </row>
    <row r="990" spans="18:61" x14ac:dyDescent="0.2">
      <c r="R990" s="11"/>
      <c r="S990" s="154"/>
      <c r="T990" s="13"/>
      <c r="U990" s="13"/>
      <c r="V990" s="11"/>
      <c r="W990" s="11"/>
      <c r="X990" s="12"/>
      <c r="AN990" s="11"/>
      <c r="AO990" s="11"/>
      <c r="AP990" s="11"/>
      <c r="AQ990" s="11"/>
      <c r="AR990" s="11"/>
      <c r="AS990" s="11"/>
      <c r="AT990" s="11"/>
      <c r="AU990" s="11"/>
      <c r="AV990" s="11"/>
      <c r="AW990" s="11"/>
      <c r="AX990" s="11"/>
      <c r="AY990" s="11"/>
      <c r="AZ990" s="11"/>
      <c r="BA990" s="11"/>
      <c r="BB990" s="11"/>
      <c r="BC990" s="11"/>
      <c r="BD990" s="11"/>
      <c r="BE990" s="11"/>
      <c r="BF990" s="11"/>
      <c r="BG990" s="11"/>
      <c r="BH990" s="11"/>
      <c r="BI990" s="11"/>
    </row>
    <row r="991" spans="18:61" x14ac:dyDescent="0.2">
      <c r="R991" s="11"/>
      <c r="S991" s="154"/>
      <c r="T991" s="13"/>
      <c r="U991" s="13"/>
      <c r="V991" s="11"/>
      <c r="W991" s="11"/>
      <c r="X991" s="12"/>
      <c r="AN991" s="11"/>
      <c r="AO991" s="11"/>
      <c r="AP991" s="11"/>
      <c r="AQ991" s="11"/>
      <c r="AR991" s="11"/>
      <c r="AS991" s="11"/>
      <c r="AT991" s="11"/>
      <c r="AU991" s="11"/>
      <c r="AV991" s="11"/>
      <c r="AW991" s="11"/>
      <c r="AX991" s="11"/>
      <c r="AY991" s="11"/>
      <c r="AZ991" s="11"/>
      <c r="BA991" s="11"/>
      <c r="BB991" s="11"/>
      <c r="BC991" s="11"/>
      <c r="BD991" s="11"/>
      <c r="BE991" s="11"/>
      <c r="BF991" s="11"/>
      <c r="BG991" s="11"/>
      <c r="BH991" s="11"/>
      <c r="BI991" s="11"/>
    </row>
    <row r="992" spans="18:61" x14ac:dyDescent="0.2">
      <c r="R992" s="11"/>
      <c r="S992" s="154"/>
      <c r="T992" s="13"/>
      <c r="U992" s="13"/>
      <c r="V992" s="11"/>
      <c r="W992" s="11"/>
      <c r="X992" s="12"/>
      <c r="AN992" s="11"/>
      <c r="AO992" s="11"/>
      <c r="AP992" s="11"/>
      <c r="AQ992" s="11"/>
      <c r="AR992" s="11"/>
      <c r="AS992" s="11"/>
      <c r="AT992" s="11"/>
      <c r="AU992" s="11"/>
      <c r="AV992" s="11"/>
      <c r="AW992" s="11"/>
      <c r="AX992" s="11"/>
      <c r="AY992" s="11"/>
      <c r="AZ992" s="11"/>
      <c r="BA992" s="11"/>
      <c r="BB992" s="11"/>
      <c r="BC992" s="11"/>
      <c r="BD992" s="11"/>
      <c r="BE992" s="11"/>
      <c r="BF992" s="11"/>
      <c r="BG992" s="11"/>
      <c r="BH992" s="11"/>
      <c r="BI992" s="11"/>
    </row>
    <row r="993" spans="18:61" x14ac:dyDescent="0.2">
      <c r="R993" s="11"/>
      <c r="S993" s="154"/>
      <c r="T993" s="13"/>
      <c r="U993" s="13"/>
      <c r="V993" s="11"/>
      <c r="W993" s="11"/>
      <c r="X993" s="12"/>
      <c r="AN993" s="11"/>
      <c r="AO993" s="11"/>
      <c r="AP993" s="11"/>
      <c r="AQ993" s="11"/>
      <c r="AR993" s="11"/>
      <c r="AS993" s="11"/>
      <c r="AT993" s="11"/>
      <c r="AU993" s="11"/>
      <c r="AV993" s="11"/>
      <c r="AW993" s="11"/>
      <c r="AX993" s="11"/>
      <c r="AY993" s="11"/>
      <c r="AZ993" s="11"/>
      <c r="BA993" s="11"/>
      <c r="BB993" s="11"/>
      <c r="BC993" s="11"/>
      <c r="BD993" s="11"/>
      <c r="BE993" s="11"/>
      <c r="BF993" s="11"/>
      <c r="BG993" s="11"/>
      <c r="BH993" s="11"/>
      <c r="BI993" s="11"/>
    </row>
    <row r="994" spans="18:61" x14ac:dyDescent="0.2">
      <c r="R994" s="11"/>
      <c r="S994" s="154"/>
      <c r="T994" s="13"/>
      <c r="U994" s="13"/>
      <c r="V994" s="11"/>
      <c r="W994" s="11"/>
      <c r="X994" s="12"/>
      <c r="AN994" s="11"/>
      <c r="AO994" s="11"/>
      <c r="AP994" s="11"/>
      <c r="AQ994" s="11"/>
      <c r="AR994" s="11"/>
      <c r="AS994" s="11"/>
      <c r="AT994" s="11"/>
      <c r="AU994" s="11"/>
      <c r="AV994" s="11"/>
      <c r="AW994" s="11"/>
      <c r="AX994" s="11"/>
      <c r="AY994" s="11"/>
      <c r="AZ994" s="11"/>
      <c r="BA994" s="11"/>
      <c r="BB994" s="11"/>
      <c r="BC994" s="11"/>
      <c r="BD994" s="11"/>
      <c r="BE994" s="11"/>
      <c r="BF994" s="11"/>
      <c r="BG994" s="11"/>
      <c r="BH994" s="11"/>
      <c r="BI994" s="11"/>
    </row>
    <row r="995" spans="18:61" x14ac:dyDescent="0.2">
      <c r="R995" s="11"/>
      <c r="S995" s="154"/>
      <c r="T995" s="13"/>
      <c r="U995" s="13"/>
      <c r="V995" s="11"/>
      <c r="W995" s="11"/>
      <c r="X995" s="12"/>
      <c r="AN995" s="11"/>
      <c r="AO995" s="11"/>
      <c r="AP995" s="11"/>
      <c r="AQ995" s="11"/>
      <c r="AR995" s="11"/>
      <c r="AS995" s="11"/>
      <c r="AT995" s="11"/>
      <c r="AU995" s="11"/>
      <c r="AV995" s="11"/>
      <c r="AW995" s="11"/>
      <c r="AX995" s="11"/>
      <c r="AY995" s="11"/>
      <c r="AZ995" s="11"/>
      <c r="BA995" s="11"/>
      <c r="BB995" s="11"/>
      <c r="BC995" s="11"/>
      <c r="BD995" s="11"/>
      <c r="BE995" s="11"/>
      <c r="BF995" s="11"/>
      <c r="BG995" s="11"/>
      <c r="BH995" s="11"/>
      <c r="BI995" s="11"/>
    </row>
    <row r="996" spans="18:61" x14ac:dyDescent="0.2">
      <c r="R996" s="11"/>
      <c r="S996" s="154"/>
      <c r="T996" s="13"/>
      <c r="U996" s="13"/>
      <c r="V996" s="11"/>
      <c r="W996" s="11"/>
      <c r="X996" s="12"/>
      <c r="AN996" s="11"/>
      <c r="AO996" s="11"/>
      <c r="AP996" s="11"/>
      <c r="AQ996" s="11"/>
      <c r="AR996" s="11"/>
      <c r="AS996" s="11"/>
      <c r="AT996" s="11"/>
      <c r="AU996" s="11"/>
      <c r="AV996" s="11"/>
      <c r="AW996" s="11"/>
      <c r="AX996" s="11"/>
      <c r="AY996" s="11"/>
      <c r="AZ996" s="11"/>
      <c r="BA996" s="11"/>
      <c r="BB996" s="11"/>
      <c r="BC996" s="11"/>
      <c r="BD996" s="11"/>
      <c r="BE996" s="11"/>
      <c r="BF996" s="11"/>
      <c r="BG996" s="11"/>
      <c r="BH996" s="11"/>
      <c r="BI996" s="11"/>
    </row>
    <row r="997" spans="18:61" x14ac:dyDescent="0.2">
      <c r="R997" s="11"/>
      <c r="S997" s="154"/>
      <c r="T997" s="13"/>
      <c r="U997" s="13"/>
      <c r="V997" s="11"/>
      <c r="W997" s="11"/>
      <c r="X997" s="12"/>
      <c r="AN997" s="11"/>
      <c r="AO997" s="11"/>
      <c r="AP997" s="11"/>
      <c r="AQ997" s="11"/>
      <c r="AR997" s="11"/>
      <c r="AS997" s="11"/>
      <c r="AT997" s="11"/>
      <c r="AU997" s="11"/>
      <c r="AV997" s="11"/>
      <c r="AW997" s="11"/>
      <c r="AX997" s="11"/>
      <c r="AY997" s="11"/>
      <c r="AZ997" s="11"/>
      <c r="BA997" s="11"/>
      <c r="BB997" s="11"/>
      <c r="BC997" s="11"/>
      <c r="BD997" s="11"/>
      <c r="BE997" s="11"/>
      <c r="BF997" s="11"/>
      <c r="BG997" s="11"/>
      <c r="BH997" s="11"/>
      <c r="BI997" s="11"/>
    </row>
    <row r="998" spans="18:61" x14ac:dyDescent="0.2">
      <c r="R998" s="11"/>
      <c r="S998" s="154"/>
      <c r="T998" s="13"/>
      <c r="U998" s="13"/>
      <c r="V998" s="11"/>
      <c r="W998" s="11"/>
      <c r="X998" s="12"/>
      <c r="AN998" s="11"/>
      <c r="AO998" s="11"/>
      <c r="AP998" s="11"/>
      <c r="AQ998" s="11"/>
      <c r="AR998" s="11"/>
      <c r="AS998" s="11"/>
      <c r="AT998" s="11"/>
      <c r="AU998" s="11"/>
      <c r="AV998" s="11"/>
      <c r="AW998" s="11"/>
      <c r="AX998" s="11"/>
      <c r="AY998" s="11"/>
      <c r="AZ998" s="11"/>
      <c r="BA998" s="11"/>
      <c r="BB998" s="11"/>
      <c r="BC998" s="11"/>
      <c r="BD998" s="11"/>
      <c r="BE998" s="11"/>
      <c r="BF998" s="11"/>
      <c r="BG998" s="11"/>
      <c r="BH998" s="11"/>
      <c r="BI998" s="11"/>
    </row>
    <row r="999" spans="18:61" x14ac:dyDescent="0.2">
      <c r="R999" s="11"/>
      <c r="S999" s="154"/>
      <c r="T999" s="13"/>
      <c r="U999" s="13"/>
      <c r="V999" s="11"/>
      <c r="W999" s="11"/>
      <c r="X999" s="12"/>
      <c r="AN999" s="11"/>
      <c r="AO999" s="11"/>
      <c r="AP999" s="11"/>
      <c r="AQ999" s="11"/>
      <c r="AR999" s="11"/>
      <c r="AS999" s="11"/>
      <c r="AT999" s="11"/>
      <c r="AU999" s="11"/>
      <c r="AV999" s="11"/>
      <c r="AW999" s="11"/>
      <c r="AX999" s="11"/>
      <c r="AY999" s="11"/>
      <c r="AZ999" s="11"/>
      <c r="BA999" s="11"/>
      <c r="BB999" s="11"/>
      <c r="BC999" s="11"/>
      <c r="BD999" s="11"/>
      <c r="BE999" s="11"/>
      <c r="BF999" s="11"/>
      <c r="BG999" s="11"/>
      <c r="BH999" s="11"/>
      <c r="BI999" s="11"/>
    </row>
    <row r="1000" spans="18:61" x14ac:dyDescent="0.2">
      <c r="R1000" s="11"/>
      <c r="S1000" s="154"/>
      <c r="T1000" s="13"/>
      <c r="U1000" s="13"/>
      <c r="V1000" s="11"/>
      <c r="W1000" s="11"/>
      <c r="X1000" s="12"/>
      <c r="AN1000" s="11"/>
      <c r="AO1000" s="11"/>
      <c r="AP1000" s="11"/>
      <c r="AQ1000" s="11"/>
      <c r="AR1000" s="11"/>
      <c r="AS1000" s="11"/>
      <c r="AT1000" s="11"/>
      <c r="AU1000" s="11"/>
      <c r="AV1000" s="11"/>
      <c r="AW1000" s="11"/>
      <c r="AX1000" s="11"/>
      <c r="AY1000" s="11"/>
      <c r="AZ1000" s="11"/>
      <c r="BA1000" s="11"/>
      <c r="BB1000" s="11"/>
      <c r="BC1000" s="11"/>
      <c r="BD1000" s="11"/>
      <c r="BE1000" s="11"/>
      <c r="BF1000" s="11"/>
      <c r="BG1000" s="11"/>
      <c r="BH1000" s="11"/>
      <c r="BI1000" s="11"/>
    </row>
    <row r="1001" spans="18:61" x14ac:dyDescent="0.2">
      <c r="R1001" s="11"/>
      <c r="S1001" s="154"/>
      <c r="T1001" s="13"/>
      <c r="U1001" s="13"/>
      <c r="V1001" s="11"/>
      <c r="W1001" s="11"/>
      <c r="X1001" s="12"/>
      <c r="AN1001" s="11"/>
      <c r="AO1001" s="11"/>
      <c r="AP1001" s="11"/>
      <c r="AQ1001" s="11"/>
      <c r="AR1001" s="11"/>
      <c r="AS1001" s="11"/>
      <c r="AT1001" s="11"/>
      <c r="AU1001" s="11"/>
      <c r="AV1001" s="11"/>
      <c r="AW1001" s="11"/>
      <c r="AX1001" s="11"/>
      <c r="AY1001" s="11"/>
      <c r="AZ1001" s="11"/>
      <c r="BA1001" s="11"/>
      <c r="BB1001" s="11"/>
      <c r="BC1001" s="11"/>
      <c r="BD1001" s="11"/>
      <c r="BE1001" s="11"/>
      <c r="BF1001" s="11"/>
      <c r="BG1001" s="11"/>
      <c r="BH1001" s="11"/>
      <c r="BI1001" s="11"/>
    </row>
    <row r="1002" spans="18:61" x14ac:dyDescent="0.2">
      <c r="R1002" s="11"/>
      <c r="S1002" s="154"/>
      <c r="T1002" s="13"/>
      <c r="U1002" s="13"/>
      <c r="V1002" s="11"/>
      <c r="W1002" s="11"/>
      <c r="X1002" s="12"/>
      <c r="AN1002" s="11"/>
      <c r="AO1002" s="11"/>
      <c r="AP1002" s="11"/>
      <c r="AQ1002" s="11"/>
      <c r="AR1002" s="11"/>
      <c r="AS1002" s="11"/>
      <c r="AT1002" s="11"/>
      <c r="AU1002" s="11"/>
      <c r="AV1002" s="11"/>
      <c r="AW1002" s="11"/>
      <c r="AX1002" s="11"/>
      <c r="AY1002" s="11"/>
      <c r="AZ1002" s="11"/>
      <c r="BA1002" s="11"/>
      <c r="BB1002" s="11"/>
      <c r="BC1002" s="11"/>
      <c r="BD1002" s="11"/>
      <c r="BE1002" s="11"/>
      <c r="BF1002" s="11"/>
      <c r="BG1002" s="11"/>
      <c r="BH1002" s="11"/>
      <c r="BI1002" s="11"/>
    </row>
    <row r="1003" spans="18:61" x14ac:dyDescent="0.2">
      <c r="R1003" s="11"/>
      <c r="S1003" s="154"/>
      <c r="T1003" s="13"/>
      <c r="U1003" s="13"/>
      <c r="V1003" s="11"/>
      <c r="W1003" s="11"/>
      <c r="X1003" s="12"/>
      <c r="AN1003" s="11"/>
      <c r="AO1003" s="11"/>
      <c r="AP1003" s="11"/>
      <c r="AQ1003" s="11"/>
      <c r="AR1003" s="11"/>
      <c r="AS1003" s="11"/>
      <c r="AT1003" s="11"/>
      <c r="AU1003" s="11"/>
      <c r="AV1003" s="11"/>
      <c r="AW1003" s="11"/>
      <c r="AX1003" s="11"/>
      <c r="AY1003" s="11"/>
      <c r="AZ1003" s="11"/>
      <c r="BA1003" s="11"/>
      <c r="BB1003" s="11"/>
      <c r="BC1003" s="11"/>
      <c r="BD1003" s="11"/>
      <c r="BE1003" s="11"/>
      <c r="BF1003" s="11"/>
      <c r="BG1003" s="11"/>
      <c r="BH1003" s="11"/>
      <c r="BI1003" s="11"/>
    </row>
    <row r="1004" spans="18:61" x14ac:dyDescent="0.2">
      <c r="R1004" s="11"/>
      <c r="S1004" s="154"/>
      <c r="T1004" s="13"/>
      <c r="U1004" s="13"/>
      <c r="V1004" s="11"/>
      <c r="W1004" s="11"/>
      <c r="X1004" s="12"/>
      <c r="AN1004" s="11"/>
      <c r="AO1004" s="11"/>
      <c r="AP1004" s="11"/>
      <c r="AQ1004" s="11"/>
      <c r="AR1004" s="11"/>
      <c r="AS1004" s="11"/>
      <c r="AT1004" s="11"/>
      <c r="AU1004" s="11"/>
      <c r="AV1004" s="11"/>
      <c r="AW1004" s="11"/>
      <c r="AX1004" s="11"/>
      <c r="AY1004" s="11"/>
      <c r="AZ1004" s="11"/>
      <c r="BA1004" s="11"/>
      <c r="BB1004" s="11"/>
      <c r="BC1004" s="11"/>
      <c r="BD1004" s="11"/>
      <c r="BE1004" s="11"/>
      <c r="BF1004" s="11"/>
      <c r="BG1004" s="11"/>
      <c r="BH1004" s="11"/>
      <c r="BI1004" s="11"/>
    </row>
    <row r="1005" spans="18:61" x14ac:dyDescent="0.2">
      <c r="R1005" s="11"/>
      <c r="S1005" s="154"/>
      <c r="T1005" s="13"/>
      <c r="U1005" s="13"/>
      <c r="V1005" s="11"/>
      <c r="W1005" s="11"/>
      <c r="X1005" s="12"/>
      <c r="AN1005" s="11"/>
      <c r="AO1005" s="11"/>
      <c r="AP1005" s="11"/>
      <c r="AQ1005" s="11"/>
      <c r="AR1005" s="11"/>
      <c r="AS1005" s="11"/>
      <c r="AT1005" s="11"/>
      <c r="AU1005" s="11"/>
      <c r="AV1005" s="11"/>
      <c r="AW1005" s="11"/>
      <c r="AX1005" s="11"/>
      <c r="AY1005" s="11"/>
      <c r="AZ1005" s="11"/>
      <c r="BA1005" s="11"/>
      <c r="BB1005" s="11"/>
      <c r="BC1005" s="11"/>
      <c r="BD1005" s="11"/>
      <c r="BE1005" s="11"/>
      <c r="BF1005" s="11"/>
      <c r="BG1005" s="11"/>
      <c r="BH1005" s="11"/>
      <c r="BI1005" s="11"/>
    </row>
    <row r="1006" spans="18:61" x14ac:dyDescent="0.2">
      <c r="R1006" s="11"/>
      <c r="S1006" s="154"/>
      <c r="T1006" s="13"/>
      <c r="U1006" s="13"/>
      <c r="V1006" s="11"/>
      <c r="W1006" s="11"/>
      <c r="X1006" s="12"/>
      <c r="AN1006" s="11"/>
      <c r="AO1006" s="11"/>
      <c r="AP1006" s="11"/>
      <c r="AQ1006" s="11"/>
      <c r="AR1006" s="11"/>
      <c r="AS1006" s="11"/>
      <c r="AT1006" s="11"/>
      <c r="AU1006" s="11"/>
      <c r="AV1006" s="11"/>
      <c r="AW1006" s="11"/>
      <c r="AX1006" s="11"/>
      <c r="AY1006" s="11"/>
      <c r="AZ1006" s="11"/>
      <c r="BA1006" s="11"/>
      <c r="BB1006" s="11"/>
      <c r="BC1006" s="11"/>
      <c r="BD1006" s="11"/>
      <c r="BE1006" s="11"/>
      <c r="BF1006" s="11"/>
      <c r="BG1006" s="11"/>
      <c r="BH1006" s="11"/>
      <c r="BI1006" s="11"/>
    </row>
    <row r="1007" spans="18:61" x14ac:dyDescent="0.2">
      <c r="R1007" s="11"/>
      <c r="S1007" s="154"/>
      <c r="T1007" s="13"/>
      <c r="U1007" s="13"/>
      <c r="V1007" s="11"/>
      <c r="W1007" s="11"/>
      <c r="X1007" s="12"/>
      <c r="AN1007" s="11"/>
      <c r="AO1007" s="11"/>
      <c r="AP1007" s="11"/>
      <c r="AQ1007" s="11"/>
      <c r="AR1007" s="11"/>
      <c r="AS1007" s="11"/>
      <c r="AT1007" s="11"/>
      <c r="AU1007" s="11"/>
      <c r="AV1007" s="11"/>
      <c r="AW1007" s="11"/>
      <c r="AX1007" s="11"/>
      <c r="AY1007" s="11"/>
      <c r="AZ1007" s="11"/>
      <c r="BA1007" s="11"/>
      <c r="BB1007" s="11"/>
      <c r="BC1007" s="11"/>
      <c r="BD1007" s="11"/>
      <c r="BE1007" s="11"/>
      <c r="BF1007" s="11"/>
      <c r="BG1007" s="11"/>
      <c r="BH1007" s="11"/>
      <c r="BI1007" s="11"/>
    </row>
    <row r="1008" spans="18:61" x14ac:dyDescent="0.2">
      <c r="R1008" s="11"/>
      <c r="S1008" s="154"/>
      <c r="T1008" s="13"/>
      <c r="U1008" s="13"/>
      <c r="V1008" s="11"/>
      <c r="W1008" s="11"/>
      <c r="X1008" s="12"/>
      <c r="AN1008" s="11"/>
      <c r="AO1008" s="11"/>
      <c r="AP1008" s="11"/>
      <c r="AQ1008" s="11"/>
      <c r="AR1008" s="11"/>
      <c r="AS1008" s="11"/>
      <c r="AT1008" s="11"/>
      <c r="AU1008" s="11"/>
      <c r="AV1008" s="11"/>
      <c r="AW1008" s="11"/>
      <c r="AX1008" s="11"/>
      <c r="AY1008" s="11"/>
      <c r="AZ1008" s="11"/>
      <c r="BA1008" s="11"/>
      <c r="BB1008" s="11"/>
      <c r="BC1008" s="11"/>
      <c r="BD1008" s="11"/>
      <c r="BE1008" s="11"/>
      <c r="BF1008" s="11"/>
      <c r="BG1008" s="11"/>
      <c r="BH1008" s="11"/>
      <c r="BI1008" s="11"/>
    </row>
    <row r="1009" spans="18:61" x14ac:dyDescent="0.2">
      <c r="R1009" s="11"/>
      <c r="S1009" s="154"/>
      <c r="T1009" s="13"/>
      <c r="U1009" s="13"/>
      <c r="V1009" s="11"/>
      <c r="W1009" s="11"/>
      <c r="X1009" s="12"/>
      <c r="AN1009" s="11"/>
      <c r="AO1009" s="11"/>
      <c r="AP1009" s="11"/>
      <c r="AQ1009" s="11"/>
      <c r="AR1009" s="11"/>
      <c r="AS1009" s="11"/>
      <c r="AT1009" s="11"/>
      <c r="AU1009" s="11"/>
      <c r="AV1009" s="11"/>
      <c r="AW1009" s="11"/>
      <c r="AX1009" s="11"/>
      <c r="AY1009" s="11"/>
      <c r="AZ1009" s="11"/>
      <c r="BA1009" s="11"/>
      <c r="BB1009" s="11"/>
      <c r="BC1009" s="11"/>
      <c r="BD1009" s="11"/>
      <c r="BE1009" s="11"/>
      <c r="BF1009" s="11"/>
      <c r="BG1009" s="11"/>
      <c r="BH1009" s="11"/>
      <c r="BI1009" s="11"/>
    </row>
    <row r="1010" spans="18:61" x14ac:dyDescent="0.2">
      <c r="R1010" s="11"/>
      <c r="S1010" s="154"/>
      <c r="T1010" s="13"/>
      <c r="U1010" s="13"/>
      <c r="V1010" s="11"/>
      <c r="W1010" s="11"/>
      <c r="X1010" s="12"/>
      <c r="AN1010" s="11"/>
      <c r="AO1010" s="11"/>
      <c r="AP1010" s="11"/>
      <c r="AQ1010" s="11"/>
      <c r="AR1010" s="11"/>
      <c r="AS1010" s="11"/>
      <c r="AT1010" s="11"/>
      <c r="AU1010" s="11"/>
      <c r="AV1010" s="11"/>
      <c r="AW1010" s="11"/>
      <c r="AX1010" s="11"/>
      <c r="AY1010" s="11"/>
      <c r="AZ1010" s="11"/>
      <c r="BA1010" s="11"/>
      <c r="BB1010" s="11"/>
      <c r="BC1010" s="11"/>
      <c r="BD1010" s="11"/>
      <c r="BE1010" s="11"/>
      <c r="BF1010" s="11"/>
      <c r="BG1010" s="11"/>
      <c r="BH1010" s="11"/>
      <c r="BI1010" s="11"/>
    </row>
    <row r="1011" spans="18:61" x14ac:dyDescent="0.2">
      <c r="R1011" s="11"/>
      <c r="S1011" s="154"/>
      <c r="T1011" s="13"/>
      <c r="U1011" s="13"/>
      <c r="V1011" s="11"/>
      <c r="W1011" s="11"/>
      <c r="X1011" s="12"/>
      <c r="AN1011" s="11"/>
      <c r="AO1011" s="11"/>
      <c r="AP1011" s="11"/>
      <c r="AQ1011" s="11"/>
      <c r="AR1011" s="11"/>
      <c r="AS1011" s="11"/>
      <c r="AT1011" s="11"/>
      <c r="AU1011" s="11"/>
      <c r="AV1011" s="11"/>
      <c r="AW1011" s="11"/>
      <c r="AX1011" s="11"/>
      <c r="AY1011" s="11"/>
      <c r="AZ1011" s="11"/>
      <c r="BA1011" s="11"/>
      <c r="BB1011" s="11"/>
      <c r="BC1011" s="11"/>
      <c r="BD1011" s="11"/>
      <c r="BE1011" s="11"/>
      <c r="BF1011" s="11"/>
      <c r="BG1011" s="11"/>
      <c r="BH1011" s="11"/>
      <c r="BI1011" s="11"/>
    </row>
    <row r="1012" spans="18:61" x14ac:dyDescent="0.2">
      <c r="R1012" s="11"/>
      <c r="S1012" s="154"/>
      <c r="T1012" s="13"/>
      <c r="U1012" s="13"/>
      <c r="V1012" s="11"/>
      <c r="W1012" s="11"/>
      <c r="X1012" s="12"/>
      <c r="AN1012" s="11"/>
      <c r="AO1012" s="11"/>
      <c r="AP1012" s="11"/>
      <c r="AQ1012" s="11"/>
      <c r="AR1012" s="11"/>
      <c r="AS1012" s="11"/>
      <c r="AT1012" s="11"/>
      <c r="AU1012" s="11"/>
      <c r="AV1012" s="11"/>
      <c r="AW1012" s="11"/>
      <c r="AX1012" s="11"/>
      <c r="AY1012" s="11"/>
      <c r="AZ1012" s="11"/>
      <c r="BA1012" s="11"/>
      <c r="BB1012" s="11"/>
      <c r="BC1012" s="11"/>
      <c r="BD1012" s="11"/>
      <c r="BE1012" s="11"/>
      <c r="BF1012" s="11"/>
      <c r="BG1012" s="11"/>
      <c r="BH1012" s="11"/>
      <c r="BI1012" s="11"/>
    </row>
    <row r="1013" spans="18:61" x14ac:dyDescent="0.2">
      <c r="R1013" s="11"/>
      <c r="S1013" s="154"/>
      <c r="T1013" s="13"/>
      <c r="U1013" s="13"/>
      <c r="V1013" s="11"/>
      <c r="W1013" s="11"/>
      <c r="X1013" s="12"/>
      <c r="AN1013" s="11"/>
      <c r="AO1013" s="11"/>
      <c r="AP1013" s="11"/>
      <c r="AQ1013" s="11"/>
      <c r="AR1013" s="11"/>
      <c r="AS1013" s="11"/>
      <c r="AT1013" s="11"/>
      <c r="AU1013" s="11"/>
      <c r="AV1013" s="11"/>
      <c r="AW1013" s="11"/>
      <c r="AX1013" s="11"/>
      <c r="AY1013" s="11"/>
      <c r="AZ1013" s="11"/>
      <c r="BA1013" s="11"/>
      <c r="BB1013" s="11"/>
      <c r="BC1013" s="11"/>
      <c r="BD1013" s="11"/>
      <c r="BE1013" s="11"/>
      <c r="BF1013" s="11"/>
      <c r="BG1013" s="11"/>
      <c r="BH1013" s="11"/>
      <c r="BI1013" s="11"/>
    </row>
    <row r="1014" spans="18:61" x14ac:dyDescent="0.2">
      <c r="R1014" s="11"/>
      <c r="S1014" s="154"/>
      <c r="T1014" s="13"/>
      <c r="U1014" s="13"/>
      <c r="V1014" s="11"/>
      <c r="W1014" s="11"/>
      <c r="X1014" s="12"/>
      <c r="AN1014" s="11"/>
      <c r="AO1014" s="11"/>
      <c r="AP1014" s="11"/>
      <c r="AQ1014" s="11"/>
      <c r="AR1014" s="11"/>
      <c r="AS1014" s="11"/>
      <c r="AT1014" s="11"/>
      <c r="AU1014" s="11"/>
      <c r="AV1014" s="11"/>
      <c r="AW1014" s="11"/>
      <c r="AX1014" s="11"/>
      <c r="AY1014" s="11"/>
      <c r="AZ1014" s="11"/>
      <c r="BA1014" s="11"/>
      <c r="BB1014" s="11"/>
      <c r="BC1014" s="11"/>
      <c r="BD1014" s="11"/>
      <c r="BE1014" s="11"/>
      <c r="BF1014" s="11"/>
      <c r="BG1014" s="11"/>
      <c r="BH1014" s="11"/>
      <c r="BI1014" s="11"/>
    </row>
    <row r="1015" spans="18:61" x14ac:dyDescent="0.2">
      <c r="R1015" s="11"/>
      <c r="S1015" s="154"/>
      <c r="T1015" s="13"/>
      <c r="U1015" s="13"/>
      <c r="V1015" s="11"/>
      <c r="W1015" s="11"/>
      <c r="X1015" s="12"/>
      <c r="AN1015" s="11"/>
      <c r="AO1015" s="11"/>
      <c r="AP1015" s="11"/>
      <c r="AQ1015" s="11"/>
      <c r="AR1015" s="11"/>
      <c r="AS1015" s="11"/>
      <c r="AT1015" s="11"/>
      <c r="AU1015" s="11"/>
      <c r="AV1015" s="11"/>
      <c r="AW1015" s="11"/>
      <c r="AX1015" s="11"/>
      <c r="AY1015" s="11"/>
      <c r="AZ1015" s="11"/>
      <c r="BA1015" s="11"/>
      <c r="BB1015" s="11"/>
      <c r="BC1015" s="11"/>
      <c r="BD1015" s="11"/>
      <c r="BE1015" s="11"/>
      <c r="BF1015" s="11"/>
      <c r="BG1015" s="11"/>
      <c r="BH1015" s="11"/>
      <c r="BI1015" s="11"/>
    </row>
    <row r="1016" spans="18:61" x14ac:dyDescent="0.2">
      <c r="R1016" s="11"/>
      <c r="S1016" s="154"/>
      <c r="T1016" s="13"/>
      <c r="U1016" s="13"/>
      <c r="V1016" s="11"/>
      <c r="W1016" s="11"/>
      <c r="X1016" s="12"/>
      <c r="AN1016" s="11"/>
      <c r="AO1016" s="11"/>
      <c r="AP1016" s="11"/>
      <c r="AQ1016" s="11"/>
      <c r="AR1016" s="11"/>
      <c r="AS1016" s="11"/>
      <c r="AT1016" s="11"/>
      <c r="AU1016" s="11"/>
      <c r="AV1016" s="11"/>
      <c r="AW1016" s="11"/>
      <c r="AX1016" s="11"/>
      <c r="AY1016" s="11"/>
      <c r="AZ1016" s="11"/>
      <c r="BA1016" s="11"/>
      <c r="BB1016" s="11"/>
      <c r="BC1016" s="11"/>
      <c r="BD1016" s="11"/>
      <c r="BE1016" s="11"/>
      <c r="BF1016" s="11"/>
      <c r="BG1016" s="11"/>
      <c r="BH1016" s="11"/>
      <c r="BI1016" s="11"/>
    </row>
    <row r="1017" spans="18:61" x14ac:dyDescent="0.2">
      <c r="R1017" s="11"/>
      <c r="S1017" s="154"/>
      <c r="T1017" s="13"/>
      <c r="U1017" s="13"/>
      <c r="V1017" s="11"/>
      <c r="W1017" s="11"/>
      <c r="X1017" s="12"/>
      <c r="AN1017" s="11"/>
      <c r="AO1017" s="11"/>
      <c r="AP1017" s="11"/>
      <c r="AQ1017" s="11"/>
      <c r="AR1017" s="11"/>
      <c r="AS1017" s="11"/>
      <c r="AT1017" s="11"/>
      <c r="AU1017" s="11"/>
      <c r="AV1017" s="11"/>
      <c r="AW1017" s="11"/>
      <c r="AX1017" s="11"/>
      <c r="AY1017" s="11"/>
      <c r="AZ1017" s="11"/>
      <c r="BA1017" s="11"/>
      <c r="BB1017" s="11"/>
      <c r="BC1017" s="11"/>
      <c r="BD1017" s="11"/>
      <c r="BE1017" s="11"/>
      <c r="BF1017" s="11"/>
      <c r="BG1017" s="11"/>
      <c r="BH1017" s="11"/>
      <c r="BI1017" s="11"/>
    </row>
    <row r="1018" spans="18:61" x14ac:dyDescent="0.2">
      <c r="R1018" s="11"/>
      <c r="S1018" s="154"/>
      <c r="T1018" s="13"/>
      <c r="U1018" s="13"/>
      <c r="V1018" s="11"/>
      <c r="W1018" s="11"/>
      <c r="X1018" s="12"/>
      <c r="AN1018" s="11"/>
      <c r="AO1018" s="11"/>
      <c r="AP1018" s="11"/>
      <c r="AQ1018" s="11"/>
      <c r="AR1018" s="11"/>
      <c r="AS1018" s="11"/>
      <c r="AT1018" s="11"/>
      <c r="AU1018" s="11"/>
      <c r="AV1018" s="11"/>
      <c r="AW1018" s="11"/>
      <c r="AX1018" s="11"/>
      <c r="AY1018" s="11"/>
      <c r="AZ1018" s="11"/>
      <c r="BA1018" s="11"/>
      <c r="BB1018" s="11"/>
      <c r="BC1018" s="11"/>
      <c r="BD1018" s="11"/>
      <c r="BE1018" s="11"/>
      <c r="BF1018" s="11"/>
      <c r="BG1018" s="11"/>
      <c r="BH1018" s="11"/>
      <c r="BI1018" s="11"/>
    </row>
    <row r="1019" spans="18:61" x14ac:dyDescent="0.2">
      <c r="R1019" s="11"/>
      <c r="S1019" s="154"/>
      <c r="T1019" s="13"/>
      <c r="U1019" s="13"/>
      <c r="V1019" s="11"/>
      <c r="W1019" s="11"/>
      <c r="X1019" s="12"/>
      <c r="AN1019" s="11"/>
      <c r="AO1019" s="11"/>
      <c r="AP1019" s="11"/>
      <c r="AQ1019" s="11"/>
      <c r="AR1019" s="11"/>
      <c r="AS1019" s="11"/>
      <c r="AT1019" s="11"/>
      <c r="AU1019" s="11"/>
      <c r="AV1019" s="11"/>
      <c r="AW1019" s="11"/>
      <c r="AX1019" s="11"/>
      <c r="AY1019" s="11"/>
      <c r="AZ1019" s="11"/>
      <c r="BA1019" s="11"/>
      <c r="BB1019" s="11"/>
      <c r="BC1019" s="11"/>
      <c r="BD1019" s="11"/>
      <c r="BE1019" s="11"/>
      <c r="BF1019" s="11"/>
      <c r="BG1019" s="11"/>
      <c r="BH1019" s="11"/>
      <c r="BI1019" s="11"/>
    </row>
    <row r="1020" spans="18:61" x14ac:dyDescent="0.2">
      <c r="R1020" s="11"/>
      <c r="S1020" s="154"/>
      <c r="T1020" s="13"/>
      <c r="U1020" s="13"/>
      <c r="V1020" s="11"/>
      <c r="W1020" s="11"/>
      <c r="X1020" s="12"/>
      <c r="AN1020" s="11"/>
      <c r="AO1020" s="11"/>
      <c r="AP1020" s="11"/>
      <c r="AQ1020" s="11"/>
      <c r="AR1020" s="11"/>
      <c r="AS1020" s="11"/>
      <c r="AT1020" s="11"/>
      <c r="AU1020" s="11"/>
      <c r="AV1020" s="11"/>
      <c r="AW1020" s="11"/>
      <c r="AX1020" s="11"/>
      <c r="AY1020" s="11"/>
      <c r="AZ1020" s="11"/>
      <c r="BA1020" s="11"/>
      <c r="BB1020" s="11"/>
      <c r="BC1020" s="11"/>
      <c r="BD1020" s="11"/>
      <c r="BE1020" s="11"/>
      <c r="BF1020" s="11"/>
      <c r="BG1020" s="11"/>
      <c r="BH1020" s="11"/>
      <c r="BI1020" s="11"/>
    </row>
    <row r="1021" spans="18:61" x14ac:dyDescent="0.2">
      <c r="R1021" s="11"/>
      <c r="S1021" s="154"/>
      <c r="T1021" s="13"/>
      <c r="U1021" s="13"/>
      <c r="V1021" s="11"/>
      <c r="W1021" s="11"/>
      <c r="X1021" s="12"/>
      <c r="AN1021" s="11"/>
      <c r="AO1021" s="11"/>
      <c r="AP1021" s="11"/>
      <c r="AQ1021" s="11"/>
      <c r="AR1021" s="11"/>
      <c r="AS1021" s="11"/>
      <c r="AT1021" s="11"/>
      <c r="AU1021" s="11"/>
      <c r="AV1021" s="11"/>
      <c r="AW1021" s="11"/>
      <c r="AX1021" s="11"/>
      <c r="AY1021" s="11"/>
      <c r="AZ1021" s="11"/>
      <c r="BA1021" s="11"/>
      <c r="BB1021" s="11"/>
      <c r="BC1021" s="11"/>
      <c r="BD1021" s="11"/>
      <c r="BE1021" s="11"/>
      <c r="BF1021" s="11"/>
      <c r="BG1021" s="11"/>
      <c r="BH1021" s="11"/>
      <c r="BI1021" s="11"/>
    </row>
    <row r="1022" spans="18:61" x14ac:dyDescent="0.2">
      <c r="R1022" s="11"/>
      <c r="S1022" s="154"/>
      <c r="T1022" s="13"/>
      <c r="U1022" s="13"/>
      <c r="V1022" s="11"/>
      <c r="W1022" s="11"/>
      <c r="X1022" s="12"/>
      <c r="AN1022" s="11"/>
      <c r="AO1022" s="11"/>
      <c r="AP1022" s="11"/>
      <c r="AQ1022" s="11"/>
      <c r="AR1022" s="11"/>
      <c r="AS1022" s="11"/>
      <c r="AT1022" s="11"/>
      <c r="AU1022" s="11"/>
      <c r="AV1022" s="11"/>
      <c r="AW1022" s="11"/>
      <c r="AX1022" s="11"/>
      <c r="AY1022" s="11"/>
      <c r="AZ1022" s="11"/>
      <c r="BA1022" s="11"/>
      <c r="BB1022" s="11"/>
      <c r="BC1022" s="11"/>
      <c r="BD1022" s="11"/>
      <c r="BE1022" s="11"/>
      <c r="BF1022" s="11"/>
      <c r="BG1022" s="11"/>
      <c r="BH1022" s="11"/>
      <c r="BI1022" s="11"/>
    </row>
    <row r="1023" spans="18:61" x14ac:dyDescent="0.2">
      <c r="R1023" s="11"/>
      <c r="S1023" s="154"/>
      <c r="T1023" s="13"/>
      <c r="U1023" s="13"/>
      <c r="V1023" s="11"/>
      <c r="W1023" s="11"/>
      <c r="X1023" s="12"/>
      <c r="AN1023" s="11"/>
      <c r="AO1023" s="11"/>
      <c r="AP1023" s="11"/>
      <c r="AQ1023" s="11"/>
      <c r="AR1023" s="11"/>
      <c r="AS1023" s="11"/>
      <c r="AT1023" s="11"/>
      <c r="AU1023" s="11"/>
      <c r="AV1023" s="11"/>
      <c r="AW1023" s="11"/>
      <c r="AX1023" s="11"/>
      <c r="AY1023" s="11"/>
      <c r="AZ1023" s="11"/>
      <c r="BA1023" s="11"/>
      <c r="BB1023" s="11"/>
      <c r="BC1023" s="11"/>
      <c r="BD1023" s="11"/>
      <c r="BE1023" s="11"/>
      <c r="BF1023" s="11"/>
      <c r="BG1023" s="11"/>
      <c r="BH1023" s="11"/>
      <c r="BI1023" s="11"/>
    </row>
    <row r="1024" spans="18:61" x14ac:dyDescent="0.2">
      <c r="R1024" s="11"/>
      <c r="S1024" s="154"/>
      <c r="T1024" s="13"/>
      <c r="U1024" s="13"/>
      <c r="V1024" s="11"/>
      <c r="W1024" s="11"/>
      <c r="X1024" s="12"/>
      <c r="AN1024" s="11"/>
      <c r="AO1024" s="11"/>
      <c r="AP1024" s="11"/>
      <c r="AQ1024" s="11"/>
      <c r="AR1024" s="11"/>
      <c r="AS1024" s="11"/>
      <c r="AT1024" s="11"/>
      <c r="AU1024" s="11"/>
      <c r="AV1024" s="11"/>
      <c r="AW1024" s="11"/>
      <c r="AX1024" s="11"/>
      <c r="AY1024" s="11"/>
      <c r="AZ1024" s="11"/>
      <c r="BA1024" s="11"/>
      <c r="BB1024" s="11"/>
      <c r="BC1024" s="11"/>
      <c r="BD1024" s="11"/>
      <c r="BE1024" s="11"/>
      <c r="BF1024" s="11"/>
      <c r="BG1024" s="11"/>
      <c r="BH1024" s="11"/>
      <c r="BI1024" s="11"/>
    </row>
    <row r="1025" spans="18:61" x14ac:dyDescent="0.2">
      <c r="R1025" s="11"/>
      <c r="S1025" s="154"/>
      <c r="T1025" s="13"/>
      <c r="U1025" s="13"/>
      <c r="V1025" s="11"/>
      <c r="W1025" s="11"/>
      <c r="X1025" s="12"/>
      <c r="AN1025" s="11"/>
      <c r="AO1025" s="11"/>
      <c r="AP1025" s="11"/>
      <c r="AQ1025" s="11"/>
      <c r="AR1025" s="11"/>
      <c r="AS1025" s="11"/>
      <c r="AT1025" s="11"/>
      <c r="AU1025" s="11"/>
      <c r="AV1025" s="11"/>
      <c r="AW1025" s="11"/>
      <c r="AX1025" s="11"/>
      <c r="AY1025" s="11"/>
      <c r="AZ1025" s="11"/>
      <c r="BA1025" s="11"/>
      <c r="BB1025" s="11"/>
      <c r="BC1025" s="11"/>
      <c r="BD1025" s="11"/>
      <c r="BE1025" s="11"/>
      <c r="BF1025" s="11"/>
      <c r="BG1025" s="11"/>
      <c r="BH1025" s="11"/>
      <c r="BI1025" s="11"/>
    </row>
    <row r="1026" spans="18:61" x14ac:dyDescent="0.2">
      <c r="R1026" s="11"/>
      <c r="S1026" s="154"/>
      <c r="T1026" s="13"/>
      <c r="U1026" s="13"/>
      <c r="V1026" s="11"/>
      <c r="W1026" s="11"/>
      <c r="X1026" s="12"/>
      <c r="AN1026" s="11"/>
      <c r="AO1026" s="11"/>
      <c r="AP1026" s="11"/>
      <c r="AQ1026" s="11"/>
      <c r="AR1026" s="11"/>
      <c r="AS1026" s="11"/>
      <c r="AT1026" s="11"/>
      <c r="AU1026" s="11"/>
      <c r="AV1026" s="11"/>
      <c r="AW1026" s="11"/>
      <c r="AX1026" s="11"/>
      <c r="AY1026" s="11"/>
      <c r="AZ1026" s="11"/>
      <c r="BA1026" s="11"/>
      <c r="BB1026" s="11"/>
      <c r="BC1026" s="11"/>
      <c r="BD1026" s="11"/>
      <c r="BE1026" s="11"/>
      <c r="BF1026" s="11"/>
      <c r="BG1026" s="11"/>
      <c r="BH1026" s="11"/>
      <c r="BI1026" s="11"/>
    </row>
    <row r="1027" spans="18:61" x14ac:dyDescent="0.2">
      <c r="R1027" s="11"/>
      <c r="S1027" s="154"/>
      <c r="T1027" s="13"/>
      <c r="U1027" s="13"/>
      <c r="V1027" s="11"/>
      <c r="W1027" s="11"/>
      <c r="X1027" s="12"/>
      <c r="AN1027" s="11"/>
      <c r="AO1027" s="11"/>
      <c r="AP1027" s="11"/>
      <c r="AQ1027" s="11"/>
      <c r="AR1027" s="11"/>
      <c r="AS1027" s="11"/>
      <c r="AT1027" s="11"/>
      <c r="AU1027" s="11"/>
      <c r="AV1027" s="11"/>
      <c r="AW1027" s="11"/>
      <c r="AX1027" s="11"/>
      <c r="AY1027" s="11"/>
      <c r="AZ1027" s="11"/>
      <c r="BA1027" s="11"/>
      <c r="BB1027" s="11"/>
      <c r="BC1027" s="11"/>
      <c r="BD1027" s="11"/>
      <c r="BE1027" s="11"/>
      <c r="BF1027" s="11"/>
      <c r="BG1027" s="11"/>
      <c r="BH1027" s="11"/>
      <c r="BI1027" s="11"/>
    </row>
    <row r="1028" spans="18:61" x14ac:dyDescent="0.2">
      <c r="R1028" s="11"/>
      <c r="S1028" s="154"/>
      <c r="T1028" s="13"/>
      <c r="U1028" s="13"/>
      <c r="V1028" s="11"/>
      <c r="W1028" s="11"/>
      <c r="X1028" s="12"/>
      <c r="AN1028" s="11"/>
      <c r="AO1028" s="11"/>
      <c r="AP1028" s="11"/>
      <c r="AQ1028" s="11"/>
      <c r="AR1028" s="11"/>
      <c r="AS1028" s="11"/>
      <c r="AT1028" s="11"/>
      <c r="AU1028" s="11"/>
      <c r="AV1028" s="11"/>
      <c r="AW1028" s="11"/>
      <c r="AX1028" s="11"/>
      <c r="AY1028" s="11"/>
      <c r="AZ1028" s="11"/>
      <c r="BA1028" s="11"/>
      <c r="BB1028" s="11"/>
      <c r="BC1028" s="11"/>
      <c r="BD1028" s="11"/>
      <c r="BE1028" s="11"/>
      <c r="BF1028" s="11"/>
      <c r="BG1028" s="11"/>
      <c r="BH1028" s="11"/>
      <c r="BI1028" s="11"/>
    </row>
    <row r="1029" spans="18:61" x14ac:dyDescent="0.2">
      <c r="R1029" s="11"/>
      <c r="S1029" s="154"/>
      <c r="T1029" s="13"/>
      <c r="U1029" s="13"/>
      <c r="V1029" s="11"/>
      <c r="W1029" s="11"/>
      <c r="X1029" s="12"/>
      <c r="AN1029" s="11"/>
      <c r="AO1029" s="11"/>
      <c r="AP1029" s="11"/>
      <c r="AQ1029" s="11"/>
      <c r="AR1029" s="11"/>
      <c r="AS1029" s="11"/>
      <c r="AT1029" s="11"/>
      <c r="AU1029" s="11"/>
      <c r="AV1029" s="11"/>
      <c r="AW1029" s="11"/>
      <c r="AX1029" s="11"/>
      <c r="AY1029" s="11"/>
      <c r="AZ1029" s="11"/>
      <c r="BA1029" s="11"/>
      <c r="BB1029" s="11"/>
      <c r="BC1029" s="11"/>
      <c r="BD1029" s="11"/>
      <c r="BE1029" s="11"/>
      <c r="BF1029" s="11"/>
      <c r="BG1029" s="11"/>
      <c r="BH1029" s="11"/>
      <c r="BI1029" s="11"/>
    </row>
    <row r="1030" spans="18:61" x14ac:dyDescent="0.2">
      <c r="R1030" s="11"/>
      <c r="S1030" s="154"/>
      <c r="T1030" s="13"/>
      <c r="U1030" s="13"/>
      <c r="V1030" s="11"/>
      <c r="W1030" s="11"/>
      <c r="X1030" s="12"/>
      <c r="AN1030" s="11"/>
      <c r="AO1030" s="11"/>
      <c r="AP1030" s="11"/>
      <c r="AQ1030" s="11"/>
      <c r="AR1030" s="11"/>
      <c r="AS1030" s="11"/>
      <c r="AT1030" s="11"/>
      <c r="AU1030" s="11"/>
      <c r="AV1030" s="11"/>
      <c r="AW1030" s="11"/>
      <c r="AX1030" s="11"/>
      <c r="AY1030" s="11"/>
      <c r="AZ1030" s="11"/>
      <c r="BA1030" s="11"/>
      <c r="BB1030" s="11"/>
      <c r="BC1030" s="11"/>
      <c r="BD1030" s="11"/>
      <c r="BE1030" s="11"/>
      <c r="BF1030" s="11"/>
      <c r="BG1030" s="11"/>
      <c r="BH1030" s="11"/>
      <c r="BI1030" s="11"/>
    </row>
    <row r="1031" spans="18:61" x14ac:dyDescent="0.2">
      <c r="R1031" s="11"/>
      <c r="S1031" s="154"/>
      <c r="T1031" s="13"/>
      <c r="U1031" s="13"/>
      <c r="V1031" s="11"/>
      <c r="W1031" s="11"/>
      <c r="X1031" s="12"/>
      <c r="AN1031" s="11"/>
      <c r="AO1031" s="11"/>
      <c r="AP1031" s="11"/>
      <c r="AQ1031" s="11"/>
      <c r="AR1031" s="11"/>
      <c r="AS1031" s="11"/>
      <c r="AT1031" s="11"/>
      <c r="AU1031" s="11"/>
      <c r="AV1031" s="11"/>
      <c r="AW1031" s="11"/>
      <c r="AX1031" s="11"/>
      <c r="AY1031" s="11"/>
      <c r="AZ1031" s="11"/>
      <c r="BA1031" s="11"/>
      <c r="BB1031" s="11"/>
      <c r="BC1031" s="11"/>
      <c r="BD1031" s="11"/>
      <c r="BE1031" s="11"/>
      <c r="BF1031" s="11"/>
      <c r="BG1031" s="11"/>
      <c r="BH1031" s="11"/>
      <c r="BI1031" s="11"/>
    </row>
    <row r="1032" spans="18:61" x14ac:dyDescent="0.2">
      <c r="R1032" s="11"/>
      <c r="S1032" s="154"/>
      <c r="T1032" s="13"/>
      <c r="U1032" s="13"/>
      <c r="V1032" s="11"/>
      <c r="W1032" s="11"/>
      <c r="X1032" s="12"/>
      <c r="AN1032" s="11"/>
      <c r="AO1032" s="11"/>
      <c r="AP1032" s="11"/>
      <c r="AQ1032" s="11"/>
      <c r="AR1032" s="11"/>
      <c r="AS1032" s="11"/>
      <c r="AT1032" s="11"/>
      <c r="AU1032" s="11"/>
      <c r="AV1032" s="11"/>
      <c r="AW1032" s="11"/>
      <c r="AX1032" s="11"/>
      <c r="AY1032" s="11"/>
      <c r="AZ1032" s="11"/>
      <c r="BA1032" s="11"/>
      <c r="BB1032" s="11"/>
      <c r="BC1032" s="11"/>
      <c r="BD1032" s="11"/>
      <c r="BE1032" s="11"/>
      <c r="BF1032" s="11"/>
      <c r="BG1032" s="11"/>
      <c r="BH1032" s="11"/>
      <c r="BI1032" s="11"/>
    </row>
    <row r="1033" spans="18:61" x14ac:dyDescent="0.2">
      <c r="R1033" s="11"/>
      <c r="S1033" s="154"/>
      <c r="T1033" s="13"/>
      <c r="U1033" s="13"/>
      <c r="V1033" s="11"/>
      <c r="W1033" s="11"/>
      <c r="X1033" s="12"/>
      <c r="AN1033" s="11"/>
      <c r="AO1033" s="11"/>
      <c r="AP1033" s="11"/>
      <c r="AQ1033" s="11"/>
      <c r="AR1033" s="11"/>
      <c r="AS1033" s="11"/>
      <c r="AT1033" s="11"/>
      <c r="AU1033" s="11"/>
      <c r="AV1033" s="11"/>
      <c r="AW1033" s="11"/>
      <c r="AX1033" s="11"/>
      <c r="AY1033" s="11"/>
      <c r="AZ1033" s="11"/>
      <c r="BA1033" s="11"/>
      <c r="BB1033" s="11"/>
      <c r="BC1033" s="11"/>
      <c r="BD1033" s="11"/>
      <c r="BE1033" s="11"/>
      <c r="BF1033" s="11"/>
      <c r="BG1033" s="11"/>
      <c r="BH1033" s="11"/>
      <c r="BI1033" s="11"/>
    </row>
    <row r="1034" spans="18:61" x14ac:dyDescent="0.2">
      <c r="R1034" s="11"/>
      <c r="S1034" s="154"/>
      <c r="T1034" s="13"/>
      <c r="U1034" s="13"/>
      <c r="V1034" s="11"/>
      <c r="W1034" s="11"/>
      <c r="X1034" s="12"/>
      <c r="AN1034" s="11"/>
      <c r="AO1034" s="11"/>
      <c r="AP1034" s="11"/>
      <c r="AQ1034" s="11"/>
      <c r="AR1034" s="11"/>
      <c r="AS1034" s="11"/>
      <c r="AT1034" s="11"/>
      <c r="AU1034" s="11"/>
      <c r="AV1034" s="11"/>
      <c r="AW1034" s="11"/>
      <c r="AX1034" s="11"/>
      <c r="AY1034" s="11"/>
      <c r="AZ1034" s="11"/>
      <c r="BA1034" s="11"/>
      <c r="BB1034" s="11"/>
      <c r="BC1034" s="11"/>
      <c r="BD1034" s="11"/>
      <c r="BE1034" s="11"/>
      <c r="BF1034" s="11"/>
      <c r="BG1034" s="11"/>
      <c r="BH1034" s="11"/>
      <c r="BI1034" s="11"/>
    </row>
    <row r="1035" spans="18:61" x14ac:dyDescent="0.2">
      <c r="R1035" s="11"/>
      <c r="S1035" s="154"/>
      <c r="T1035" s="13"/>
      <c r="U1035" s="13"/>
      <c r="V1035" s="11"/>
      <c r="W1035" s="11"/>
      <c r="X1035" s="12"/>
      <c r="AN1035" s="11"/>
      <c r="AO1035" s="11"/>
      <c r="AP1035" s="11"/>
      <c r="AQ1035" s="11"/>
      <c r="AR1035" s="11"/>
      <c r="AS1035" s="11"/>
      <c r="AT1035" s="11"/>
      <c r="AU1035" s="11"/>
      <c r="AV1035" s="11"/>
      <c r="AW1035" s="11"/>
      <c r="AX1035" s="11"/>
      <c r="AY1035" s="11"/>
      <c r="AZ1035" s="11"/>
      <c r="BA1035" s="11"/>
      <c r="BB1035" s="11"/>
      <c r="BC1035" s="11"/>
      <c r="BD1035" s="11"/>
      <c r="BE1035" s="11"/>
      <c r="BF1035" s="11"/>
      <c r="BG1035" s="11"/>
      <c r="BH1035" s="11"/>
      <c r="BI1035" s="11"/>
    </row>
    <row r="1036" spans="18:61" x14ac:dyDescent="0.2">
      <c r="R1036" s="11"/>
      <c r="S1036" s="154"/>
      <c r="T1036" s="13"/>
      <c r="U1036" s="13"/>
      <c r="V1036" s="11"/>
      <c r="W1036" s="11"/>
      <c r="X1036" s="12"/>
      <c r="AN1036" s="11"/>
      <c r="AO1036" s="11"/>
      <c r="AP1036" s="11"/>
      <c r="AQ1036" s="11"/>
      <c r="AR1036" s="11"/>
      <c r="AS1036" s="11"/>
      <c r="AT1036" s="11"/>
      <c r="AU1036" s="11"/>
      <c r="AV1036" s="11"/>
      <c r="AW1036" s="11"/>
      <c r="AX1036" s="11"/>
      <c r="AY1036" s="11"/>
      <c r="AZ1036" s="11"/>
      <c r="BA1036" s="11"/>
      <c r="BB1036" s="11"/>
      <c r="BC1036" s="11"/>
      <c r="BD1036" s="11"/>
      <c r="BE1036" s="11"/>
      <c r="BF1036" s="11"/>
      <c r="BG1036" s="11"/>
      <c r="BH1036" s="11"/>
      <c r="BI1036" s="11"/>
    </row>
    <row r="1037" spans="18:61" x14ac:dyDescent="0.2">
      <c r="R1037" s="11"/>
      <c r="S1037" s="154"/>
      <c r="T1037" s="13"/>
      <c r="U1037" s="13"/>
      <c r="V1037" s="11"/>
      <c r="W1037" s="11"/>
      <c r="X1037" s="12"/>
      <c r="AN1037" s="11"/>
      <c r="AO1037" s="11"/>
      <c r="AP1037" s="11"/>
      <c r="AQ1037" s="11"/>
      <c r="AR1037" s="11"/>
      <c r="AS1037" s="11"/>
      <c r="AT1037" s="11"/>
      <c r="AU1037" s="11"/>
      <c r="AV1037" s="11"/>
      <c r="AW1037" s="11"/>
      <c r="AX1037" s="11"/>
      <c r="AY1037" s="11"/>
      <c r="AZ1037" s="11"/>
      <c r="BA1037" s="11"/>
      <c r="BB1037" s="11"/>
      <c r="BC1037" s="11"/>
      <c r="BD1037" s="11"/>
      <c r="BE1037" s="11"/>
      <c r="BF1037" s="11"/>
      <c r="BG1037" s="11"/>
      <c r="BH1037" s="11"/>
      <c r="BI1037" s="11"/>
    </row>
    <row r="1038" spans="18:61" x14ac:dyDescent="0.2">
      <c r="R1038" s="11"/>
      <c r="S1038" s="154"/>
      <c r="T1038" s="13"/>
      <c r="U1038" s="13"/>
      <c r="V1038" s="11"/>
      <c r="W1038" s="11"/>
      <c r="X1038" s="12"/>
      <c r="AN1038" s="11"/>
      <c r="AO1038" s="11"/>
      <c r="AP1038" s="11"/>
      <c r="AQ1038" s="11"/>
      <c r="AR1038" s="11"/>
      <c r="AS1038" s="11"/>
      <c r="AT1038" s="11"/>
      <c r="AU1038" s="11"/>
      <c r="AV1038" s="11"/>
      <c r="AW1038" s="11"/>
      <c r="AX1038" s="11"/>
      <c r="AY1038" s="11"/>
      <c r="AZ1038" s="11"/>
      <c r="BA1038" s="11"/>
      <c r="BB1038" s="11"/>
      <c r="BC1038" s="11"/>
      <c r="BD1038" s="11"/>
      <c r="BE1038" s="11"/>
      <c r="BF1038" s="11"/>
      <c r="BG1038" s="11"/>
      <c r="BH1038" s="11"/>
      <c r="BI1038" s="11"/>
    </row>
    <row r="1039" spans="18:61" x14ac:dyDescent="0.2">
      <c r="R1039" s="11"/>
      <c r="S1039" s="154"/>
      <c r="T1039" s="13"/>
      <c r="U1039" s="13"/>
      <c r="V1039" s="11"/>
      <c r="W1039" s="11"/>
      <c r="X1039" s="12"/>
      <c r="AN1039" s="11"/>
      <c r="AO1039" s="11"/>
      <c r="AP1039" s="11"/>
      <c r="AQ1039" s="11"/>
      <c r="AR1039" s="11"/>
      <c r="AS1039" s="11"/>
      <c r="AT1039" s="11"/>
      <c r="AU1039" s="11"/>
      <c r="AV1039" s="11"/>
      <c r="AW1039" s="11"/>
      <c r="AX1039" s="11"/>
      <c r="AY1039" s="11"/>
      <c r="AZ1039" s="11"/>
      <c r="BA1039" s="11"/>
      <c r="BB1039" s="11"/>
      <c r="BC1039" s="11"/>
      <c r="BD1039" s="11"/>
      <c r="BE1039" s="11"/>
      <c r="BF1039" s="11"/>
      <c r="BG1039" s="11"/>
      <c r="BH1039" s="11"/>
      <c r="BI1039" s="11"/>
    </row>
    <row r="1040" spans="18:61" x14ac:dyDescent="0.2">
      <c r="R1040" s="11"/>
      <c r="S1040" s="154"/>
      <c r="T1040" s="13"/>
      <c r="U1040" s="13"/>
      <c r="V1040" s="11"/>
      <c r="W1040" s="11"/>
      <c r="X1040" s="12"/>
      <c r="AN1040" s="11"/>
      <c r="AO1040" s="11"/>
      <c r="AP1040" s="11"/>
      <c r="AQ1040" s="11"/>
      <c r="AR1040" s="11"/>
      <c r="AS1040" s="11"/>
      <c r="AT1040" s="11"/>
      <c r="AU1040" s="11"/>
      <c r="AV1040" s="11"/>
      <c r="AW1040" s="11"/>
      <c r="AX1040" s="11"/>
      <c r="AY1040" s="11"/>
      <c r="AZ1040" s="11"/>
      <c r="BA1040" s="11"/>
      <c r="BB1040" s="11"/>
      <c r="BC1040" s="11"/>
      <c r="BD1040" s="11"/>
      <c r="BE1040" s="11"/>
      <c r="BF1040" s="11"/>
      <c r="BG1040" s="11"/>
      <c r="BH1040" s="11"/>
      <c r="BI1040" s="11"/>
    </row>
    <row r="1041" spans="18:61" x14ac:dyDescent="0.2">
      <c r="R1041" s="11"/>
      <c r="S1041" s="154"/>
      <c r="T1041" s="13"/>
      <c r="U1041" s="13"/>
      <c r="V1041" s="11"/>
      <c r="W1041" s="11"/>
      <c r="X1041" s="12"/>
      <c r="AN1041" s="11"/>
      <c r="AO1041" s="11"/>
      <c r="AP1041" s="11"/>
      <c r="AQ1041" s="11"/>
      <c r="AR1041" s="11"/>
      <c r="AS1041" s="11"/>
      <c r="AT1041" s="11"/>
      <c r="AU1041" s="11"/>
      <c r="AV1041" s="11"/>
      <c r="AW1041" s="11"/>
      <c r="AX1041" s="11"/>
      <c r="AY1041" s="11"/>
      <c r="AZ1041" s="11"/>
      <c r="BA1041" s="11"/>
      <c r="BB1041" s="11"/>
      <c r="BC1041" s="11"/>
      <c r="BD1041" s="11"/>
      <c r="BE1041" s="11"/>
      <c r="BF1041" s="11"/>
      <c r="BG1041" s="11"/>
      <c r="BH1041" s="11"/>
      <c r="BI1041" s="11"/>
    </row>
    <row r="1042" spans="18:61" x14ac:dyDescent="0.2">
      <c r="R1042" s="11"/>
      <c r="S1042" s="154"/>
      <c r="T1042" s="13"/>
      <c r="U1042" s="13"/>
      <c r="V1042" s="11"/>
      <c r="W1042" s="11"/>
      <c r="X1042" s="12"/>
      <c r="AN1042" s="11"/>
      <c r="AO1042" s="11"/>
      <c r="AP1042" s="11"/>
      <c r="AQ1042" s="11"/>
      <c r="AR1042" s="11"/>
      <c r="AS1042" s="11"/>
      <c r="AT1042" s="11"/>
      <c r="AU1042" s="11"/>
      <c r="AV1042" s="11"/>
      <c r="AW1042" s="11"/>
      <c r="AX1042" s="11"/>
      <c r="AY1042" s="11"/>
      <c r="AZ1042" s="11"/>
      <c r="BA1042" s="11"/>
      <c r="BB1042" s="11"/>
      <c r="BC1042" s="11"/>
      <c r="BD1042" s="11"/>
      <c r="BE1042" s="11"/>
      <c r="BF1042" s="11"/>
      <c r="BG1042" s="11"/>
      <c r="BH1042" s="11"/>
      <c r="BI1042" s="11"/>
    </row>
    <row r="1043" spans="18:61" x14ac:dyDescent="0.2">
      <c r="R1043" s="11"/>
      <c r="S1043" s="154"/>
      <c r="T1043" s="13"/>
      <c r="U1043" s="13"/>
      <c r="V1043" s="11"/>
      <c r="W1043" s="11"/>
      <c r="X1043" s="12"/>
      <c r="AN1043" s="11"/>
      <c r="AO1043" s="11"/>
      <c r="AP1043" s="11"/>
      <c r="AQ1043" s="11"/>
      <c r="AR1043" s="11"/>
      <c r="AS1043" s="11"/>
      <c r="AT1043" s="11"/>
      <c r="AU1043" s="11"/>
      <c r="AV1043" s="11"/>
      <c r="AW1043" s="11"/>
      <c r="AX1043" s="11"/>
      <c r="AY1043" s="11"/>
      <c r="AZ1043" s="11"/>
      <c r="BA1043" s="11"/>
      <c r="BB1043" s="11"/>
      <c r="BC1043" s="11"/>
      <c r="BD1043" s="11"/>
      <c r="BE1043" s="11"/>
      <c r="BF1043" s="11"/>
      <c r="BG1043" s="11"/>
      <c r="BH1043" s="11"/>
      <c r="BI1043" s="11"/>
    </row>
    <row r="1044" spans="18:61" x14ac:dyDescent="0.2">
      <c r="R1044" s="11"/>
      <c r="S1044" s="154"/>
      <c r="T1044" s="13"/>
      <c r="U1044" s="13"/>
      <c r="V1044" s="11"/>
      <c r="W1044" s="11"/>
      <c r="X1044" s="12"/>
      <c r="AN1044" s="11"/>
      <c r="AO1044" s="11"/>
      <c r="AP1044" s="11"/>
      <c r="AQ1044" s="11"/>
      <c r="AR1044" s="11"/>
      <c r="AS1044" s="11"/>
      <c r="AT1044" s="11"/>
      <c r="AU1044" s="11"/>
      <c r="AV1044" s="11"/>
      <c r="AW1044" s="11"/>
      <c r="AX1044" s="11"/>
      <c r="AY1044" s="11"/>
      <c r="AZ1044" s="11"/>
      <c r="BA1044" s="11"/>
      <c r="BB1044" s="11"/>
      <c r="BC1044" s="11"/>
      <c r="BD1044" s="11"/>
      <c r="BE1044" s="11"/>
      <c r="BF1044" s="11"/>
      <c r="BG1044" s="11"/>
      <c r="BH1044" s="11"/>
      <c r="BI1044" s="11"/>
    </row>
    <row r="1045" spans="18:61" x14ac:dyDescent="0.2">
      <c r="R1045" s="11"/>
      <c r="S1045" s="154"/>
      <c r="T1045" s="13"/>
      <c r="U1045" s="13"/>
      <c r="V1045" s="11"/>
      <c r="W1045" s="11"/>
      <c r="X1045" s="12"/>
      <c r="AN1045" s="11"/>
      <c r="AO1045" s="11"/>
      <c r="AP1045" s="11"/>
      <c r="AQ1045" s="11"/>
      <c r="AR1045" s="11"/>
      <c r="AS1045" s="11"/>
      <c r="AT1045" s="11"/>
      <c r="AU1045" s="11"/>
      <c r="AV1045" s="11"/>
      <c r="AW1045" s="11"/>
      <c r="AX1045" s="11"/>
      <c r="AY1045" s="11"/>
      <c r="AZ1045" s="11"/>
      <c r="BA1045" s="11"/>
      <c r="BB1045" s="11"/>
      <c r="BC1045" s="11"/>
      <c r="BD1045" s="11"/>
      <c r="BE1045" s="11"/>
      <c r="BF1045" s="11"/>
      <c r="BG1045" s="11"/>
      <c r="BH1045" s="11"/>
      <c r="BI1045" s="11"/>
    </row>
    <row r="1046" spans="18:61" x14ac:dyDescent="0.2">
      <c r="R1046" s="11"/>
      <c r="S1046" s="154"/>
      <c r="T1046" s="13"/>
      <c r="U1046" s="13"/>
      <c r="V1046" s="11"/>
      <c r="W1046" s="11"/>
      <c r="X1046" s="12"/>
      <c r="AN1046" s="11"/>
      <c r="AO1046" s="11"/>
      <c r="AP1046" s="11"/>
      <c r="AQ1046" s="11"/>
      <c r="AR1046" s="11"/>
      <c r="AS1046" s="11"/>
      <c r="AT1046" s="11"/>
      <c r="AU1046" s="11"/>
      <c r="AV1046" s="11"/>
      <c r="AW1046" s="11"/>
      <c r="AX1046" s="11"/>
      <c r="AY1046" s="11"/>
      <c r="AZ1046" s="11"/>
      <c r="BA1046" s="11"/>
      <c r="BB1046" s="11"/>
      <c r="BC1046" s="11"/>
      <c r="BD1046" s="11"/>
      <c r="BE1046" s="11"/>
      <c r="BF1046" s="11"/>
      <c r="BG1046" s="11"/>
      <c r="BH1046" s="11"/>
      <c r="BI1046" s="11"/>
    </row>
    <row r="1047" spans="18:61" x14ac:dyDescent="0.2">
      <c r="R1047" s="11"/>
      <c r="S1047" s="154"/>
      <c r="T1047" s="13"/>
      <c r="U1047" s="13"/>
      <c r="V1047" s="11"/>
      <c r="W1047" s="11"/>
      <c r="X1047" s="12"/>
      <c r="AN1047" s="11"/>
      <c r="AO1047" s="11"/>
      <c r="AP1047" s="11"/>
      <c r="AQ1047" s="11"/>
      <c r="AR1047" s="11"/>
      <c r="AS1047" s="11"/>
      <c r="AT1047" s="11"/>
      <c r="AU1047" s="11"/>
      <c r="AV1047" s="11"/>
      <c r="AW1047" s="11"/>
      <c r="AX1047" s="11"/>
      <c r="AY1047" s="11"/>
      <c r="AZ1047" s="11"/>
      <c r="BA1047" s="11"/>
      <c r="BB1047" s="11"/>
      <c r="BC1047" s="11"/>
      <c r="BD1047" s="11"/>
      <c r="BE1047" s="11"/>
      <c r="BF1047" s="11"/>
      <c r="BG1047" s="11"/>
      <c r="BH1047" s="11"/>
      <c r="BI1047" s="11"/>
    </row>
    <row r="1048" spans="18:61" x14ac:dyDescent="0.2">
      <c r="R1048" s="11"/>
      <c r="S1048" s="154"/>
      <c r="T1048" s="13"/>
      <c r="U1048" s="13"/>
      <c r="V1048" s="11"/>
      <c r="W1048" s="11"/>
      <c r="X1048" s="12"/>
      <c r="AN1048" s="11"/>
      <c r="AO1048" s="11"/>
      <c r="AP1048" s="11"/>
      <c r="AQ1048" s="11"/>
      <c r="AR1048" s="11"/>
      <c r="AS1048" s="11"/>
      <c r="AT1048" s="11"/>
      <c r="AU1048" s="11"/>
      <c r="AV1048" s="11"/>
      <c r="AW1048" s="11"/>
      <c r="AX1048" s="11"/>
      <c r="AY1048" s="11"/>
      <c r="AZ1048" s="11"/>
      <c r="BA1048" s="11"/>
      <c r="BB1048" s="11"/>
      <c r="BC1048" s="11"/>
      <c r="BD1048" s="11"/>
      <c r="BE1048" s="11"/>
      <c r="BF1048" s="11"/>
      <c r="BG1048" s="11"/>
      <c r="BH1048" s="11"/>
      <c r="BI1048" s="11"/>
    </row>
    <row r="1049" spans="18:61" x14ac:dyDescent="0.2">
      <c r="R1049" s="11"/>
      <c r="S1049" s="154"/>
      <c r="T1049" s="13"/>
      <c r="U1049" s="13"/>
      <c r="V1049" s="11"/>
      <c r="W1049" s="11"/>
      <c r="X1049" s="12"/>
      <c r="AN1049" s="11"/>
      <c r="AO1049" s="11"/>
      <c r="AP1049" s="11"/>
      <c r="AQ1049" s="11"/>
      <c r="AR1049" s="11"/>
      <c r="AS1049" s="11"/>
      <c r="AT1049" s="11"/>
      <c r="AU1049" s="11"/>
      <c r="AV1049" s="11"/>
      <c r="AW1049" s="11"/>
      <c r="AX1049" s="11"/>
      <c r="AY1049" s="11"/>
      <c r="AZ1049" s="11"/>
      <c r="BA1049" s="11"/>
      <c r="BB1049" s="11"/>
      <c r="BC1049" s="11"/>
      <c r="BD1049" s="11"/>
      <c r="BE1049" s="11"/>
      <c r="BF1049" s="11"/>
      <c r="BG1049" s="11"/>
      <c r="BH1049" s="11"/>
      <c r="BI1049" s="11"/>
    </row>
    <row r="1050" spans="18:61" x14ac:dyDescent="0.2">
      <c r="R1050" s="11"/>
      <c r="S1050" s="154"/>
      <c r="T1050" s="13"/>
      <c r="U1050" s="13"/>
      <c r="V1050" s="11"/>
      <c r="W1050" s="11"/>
      <c r="X1050" s="12"/>
      <c r="AN1050" s="11"/>
      <c r="AO1050" s="11"/>
      <c r="AP1050" s="11"/>
      <c r="AQ1050" s="11"/>
      <c r="AR1050" s="11"/>
      <c r="AS1050" s="11"/>
      <c r="AT1050" s="11"/>
      <c r="AU1050" s="11"/>
      <c r="AV1050" s="11"/>
      <c r="AW1050" s="11"/>
      <c r="AX1050" s="11"/>
      <c r="AY1050" s="11"/>
      <c r="AZ1050" s="11"/>
      <c r="BA1050" s="11"/>
      <c r="BB1050" s="11"/>
      <c r="BC1050" s="11"/>
      <c r="BD1050" s="11"/>
      <c r="BE1050" s="11"/>
      <c r="BF1050" s="11"/>
      <c r="BG1050" s="11"/>
      <c r="BH1050" s="11"/>
      <c r="BI1050" s="11"/>
    </row>
    <row r="1051" spans="18:61" x14ac:dyDescent="0.2">
      <c r="R1051" s="11"/>
      <c r="S1051" s="154"/>
      <c r="T1051" s="13"/>
      <c r="U1051" s="13"/>
      <c r="V1051" s="11"/>
      <c r="W1051" s="11"/>
      <c r="X1051" s="12"/>
      <c r="AN1051" s="11"/>
      <c r="AO1051" s="11"/>
      <c r="AP1051" s="11"/>
      <c r="AQ1051" s="11"/>
      <c r="AR1051" s="11"/>
      <c r="AS1051" s="11"/>
      <c r="AT1051" s="11"/>
      <c r="AU1051" s="11"/>
      <c r="AV1051" s="11"/>
      <c r="AW1051" s="11"/>
      <c r="AX1051" s="11"/>
      <c r="AY1051" s="11"/>
      <c r="AZ1051" s="11"/>
      <c r="BA1051" s="11"/>
      <c r="BB1051" s="11"/>
      <c r="BC1051" s="11"/>
      <c r="BD1051" s="11"/>
      <c r="BE1051" s="11"/>
      <c r="BF1051" s="11"/>
      <c r="BG1051" s="11"/>
      <c r="BH1051" s="11"/>
      <c r="BI1051" s="11"/>
    </row>
    <row r="1052" spans="18:61" x14ac:dyDescent="0.2">
      <c r="R1052" s="11"/>
      <c r="S1052" s="154"/>
      <c r="T1052" s="13"/>
      <c r="U1052" s="13"/>
      <c r="V1052" s="11"/>
      <c r="W1052" s="11"/>
      <c r="X1052" s="12"/>
      <c r="AN1052" s="11"/>
      <c r="AO1052" s="11"/>
      <c r="AP1052" s="11"/>
      <c r="AQ1052" s="11"/>
      <c r="AR1052" s="11"/>
      <c r="AS1052" s="11"/>
      <c r="AT1052" s="11"/>
      <c r="AU1052" s="11"/>
      <c r="AV1052" s="11"/>
      <c r="AW1052" s="11"/>
      <c r="AX1052" s="11"/>
      <c r="AY1052" s="11"/>
      <c r="AZ1052" s="11"/>
      <c r="BA1052" s="11"/>
      <c r="BB1052" s="11"/>
      <c r="BC1052" s="11"/>
      <c r="BD1052" s="11"/>
      <c r="BE1052" s="11"/>
      <c r="BF1052" s="11"/>
      <c r="BG1052" s="11"/>
      <c r="BH1052" s="11"/>
      <c r="BI1052" s="11"/>
    </row>
    <row r="1053" spans="18:61" x14ac:dyDescent="0.2">
      <c r="R1053" s="11"/>
      <c r="S1053" s="154"/>
      <c r="T1053" s="13"/>
      <c r="U1053" s="13"/>
      <c r="V1053" s="11"/>
      <c r="W1053" s="11"/>
      <c r="X1053" s="12"/>
      <c r="AN1053" s="11"/>
      <c r="AO1053" s="11"/>
      <c r="AP1053" s="11"/>
      <c r="AQ1053" s="11"/>
      <c r="AR1053" s="11"/>
      <c r="AS1053" s="11"/>
      <c r="AT1053" s="11"/>
      <c r="AU1053" s="11"/>
      <c r="AV1053" s="11"/>
      <c r="AW1053" s="11"/>
      <c r="AX1053" s="11"/>
      <c r="AY1053" s="11"/>
      <c r="AZ1053" s="11"/>
      <c r="BA1053" s="11"/>
      <c r="BB1053" s="11"/>
      <c r="BC1053" s="11"/>
      <c r="BD1053" s="11"/>
      <c r="BE1053" s="11"/>
      <c r="BF1053" s="11"/>
      <c r="BG1053" s="11"/>
      <c r="BH1053" s="11"/>
      <c r="BI1053" s="11"/>
    </row>
    <row r="1054" spans="18:61" x14ac:dyDescent="0.2">
      <c r="R1054" s="11"/>
      <c r="S1054" s="154"/>
      <c r="T1054" s="13"/>
      <c r="U1054" s="13"/>
      <c r="V1054" s="11"/>
      <c r="W1054" s="11"/>
      <c r="X1054" s="12"/>
      <c r="AN1054" s="11"/>
      <c r="AO1054" s="11"/>
      <c r="AP1054" s="11"/>
      <c r="AQ1054" s="11"/>
      <c r="AR1054" s="11"/>
      <c r="AS1054" s="11"/>
      <c r="AT1054" s="11"/>
      <c r="AU1054" s="11"/>
      <c r="AV1054" s="11"/>
      <c r="AW1054" s="11"/>
      <c r="AX1054" s="11"/>
      <c r="AY1054" s="11"/>
      <c r="AZ1054" s="11"/>
      <c r="BA1054" s="11"/>
      <c r="BB1054" s="11"/>
      <c r="BC1054" s="11"/>
      <c r="BD1054" s="11"/>
      <c r="BE1054" s="11"/>
      <c r="BF1054" s="11"/>
      <c r="BG1054" s="11"/>
      <c r="BH1054" s="11"/>
      <c r="BI1054" s="11"/>
    </row>
    <row r="1055" spans="18:61" x14ac:dyDescent="0.2">
      <c r="R1055" s="11"/>
      <c r="S1055" s="154"/>
      <c r="T1055" s="13"/>
      <c r="U1055" s="13"/>
      <c r="V1055" s="11"/>
      <c r="W1055" s="11"/>
      <c r="X1055" s="12"/>
      <c r="AN1055" s="11"/>
      <c r="AO1055" s="11"/>
      <c r="AP1055" s="11"/>
      <c r="AQ1055" s="11"/>
      <c r="AR1055" s="11"/>
      <c r="AS1055" s="11"/>
      <c r="AT1055" s="11"/>
      <c r="AU1055" s="11"/>
      <c r="AV1055" s="11"/>
      <c r="AW1055" s="11"/>
      <c r="AX1055" s="11"/>
      <c r="AY1055" s="11"/>
      <c r="AZ1055" s="11"/>
      <c r="BA1055" s="11"/>
      <c r="BB1055" s="11"/>
      <c r="BC1055" s="11"/>
      <c r="BD1055" s="11"/>
      <c r="BE1055" s="11"/>
      <c r="BF1055" s="11"/>
      <c r="BG1055" s="11"/>
      <c r="BH1055" s="11"/>
      <c r="BI1055" s="11"/>
    </row>
    <row r="1056" spans="18:61" x14ac:dyDescent="0.2">
      <c r="R1056" s="11"/>
      <c r="S1056" s="154"/>
      <c r="T1056" s="13"/>
      <c r="U1056" s="13"/>
      <c r="V1056" s="11"/>
      <c r="W1056" s="11"/>
      <c r="X1056" s="12"/>
      <c r="AN1056" s="11"/>
      <c r="AO1056" s="11"/>
      <c r="AP1056" s="11"/>
      <c r="AQ1056" s="11"/>
      <c r="AR1056" s="11"/>
      <c r="AS1056" s="11"/>
      <c r="AT1056" s="11"/>
      <c r="AU1056" s="11"/>
      <c r="AV1056" s="11"/>
      <c r="AW1056" s="11"/>
      <c r="AX1056" s="11"/>
      <c r="AY1056" s="11"/>
      <c r="AZ1056" s="11"/>
      <c r="BA1056" s="11"/>
      <c r="BB1056" s="11"/>
      <c r="BC1056" s="11"/>
      <c r="BD1056" s="11"/>
      <c r="BE1056" s="11"/>
      <c r="BF1056" s="11"/>
      <c r="BG1056" s="11"/>
      <c r="BH1056" s="11"/>
      <c r="BI1056" s="11"/>
    </row>
    <row r="1057" spans="18:61" x14ac:dyDescent="0.2">
      <c r="R1057" s="11"/>
      <c r="S1057" s="154"/>
      <c r="T1057" s="13"/>
      <c r="U1057" s="13"/>
      <c r="V1057" s="11"/>
      <c r="W1057" s="11"/>
      <c r="X1057" s="12"/>
      <c r="AN1057" s="11"/>
      <c r="AO1057" s="11"/>
      <c r="AP1057" s="11"/>
      <c r="AQ1057" s="11"/>
      <c r="AR1057" s="11"/>
      <c r="AS1057" s="11"/>
      <c r="AT1057" s="11"/>
      <c r="AU1057" s="11"/>
      <c r="AV1057" s="11"/>
      <c r="AW1057" s="11"/>
      <c r="AX1057" s="11"/>
      <c r="AY1057" s="11"/>
      <c r="AZ1057" s="11"/>
      <c r="BA1057" s="11"/>
      <c r="BB1057" s="11"/>
      <c r="BC1057" s="11"/>
      <c r="BD1057" s="11"/>
      <c r="BE1057" s="11"/>
      <c r="BF1057" s="11"/>
      <c r="BG1057" s="11"/>
      <c r="BH1057" s="11"/>
      <c r="BI1057" s="11"/>
    </row>
    <row r="1058" spans="18:61" x14ac:dyDescent="0.2">
      <c r="R1058" s="11"/>
      <c r="S1058" s="154"/>
      <c r="T1058" s="13"/>
      <c r="U1058" s="13"/>
      <c r="V1058" s="11"/>
      <c r="W1058" s="11"/>
      <c r="X1058" s="12"/>
      <c r="AN1058" s="11"/>
      <c r="AO1058" s="11"/>
      <c r="AP1058" s="11"/>
      <c r="AQ1058" s="11"/>
      <c r="AR1058" s="11"/>
      <c r="AS1058" s="11"/>
      <c r="AT1058" s="11"/>
      <c r="AU1058" s="11"/>
      <c r="AV1058" s="11"/>
      <c r="AW1058" s="11"/>
      <c r="AX1058" s="11"/>
      <c r="AY1058" s="11"/>
      <c r="AZ1058" s="11"/>
      <c r="BA1058" s="11"/>
      <c r="BB1058" s="11"/>
      <c r="BC1058" s="11"/>
      <c r="BD1058" s="11"/>
      <c r="BE1058" s="11"/>
      <c r="BF1058" s="11"/>
      <c r="BG1058" s="11"/>
      <c r="BH1058" s="11"/>
      <c r="BI1058" s="11"/>
    </row>
    <row r="1059" spans="18:61" x14ac:dyDescent="0.2">
      <c r="R1059" s="11"/>
      <c r="S1059" s="154"/>
      <c r="T1059" s="13"/>
      <c r="U1059" s="13"/>
      <c r="V1059" s="11"/>
      <c r="W1059" s="11"/>
      <c r="X1059" s="12"/>
      <c r="AN1059" s="11"/>
      <c r="AO1059" s="11"/>
      <c r="AP1059" s="11"/>
      <c r="AQ1059" s="11"/>
      <c r="AR1059" s="11"/>
      <c r="AS1059" s="11"/>
      <c r="AT1059" s="11"/>
      <c r="AU1059" s="11"/>
      <c r="AV1059" s="11"/>
      <c r="AW1059" s="11"/>
      <c r="AX1059" s="11"/>
      <c r="AY1059" s="11"/>
      <c r="AZ1059" s="11"/>
      <c r="BA1059" s="11"/>
      <c r="BB1059" s="11"/>
      <c r="BC1059" s="11"/>
      <c r="BD1059" s="11"/>
      <c r="BE1059" s="11"/>
      <c r="BF1059" s="11"/>
      <c r="BG1059" s="11"/>
      <c r="BH1059" s="11"/>
      <c r="BI1059" s="11"/>
    </row>
    <row r="1060" spans="18:61" x14ac:dyDescent="0.2">
      <c r="R1060" s="11"/>
      <c r="S1060" s="154"/>
      <c r="T1060" s="13"/>
      <c r="U1060" s="13"/>
      <c r="V1060" s="11"/>
      <c r="W1060" s="11"/>
      <c r="X1060" s="12"/>
      <c r="AN1060" s="11"/>
      <c r="AO1060" s="11"/>
      <c r="AP1060" s="11"/>
      <c r="AQ1060" s="11"/>
      <c r="AR1060" s="11"/>
      <c r="AS1060" s="11"/>
      <c r="AT1060" s="11"/>
      <c r="AU1060" s="11"/>
      <c r="AV1060" s="11"/>
      <c r="AW1060" s="11"/>
      <c r="AX1060" s="11"/>
      <c r="AY1060" s="11"/>
      <c r="AZ1060" s="11"/>
      <c r="BA1060" s="11"/>
      <c r="BB1060" s="11"/>
      <c r="BC1060" s="11"/>
      <c r="BD1060" s="11"/>
      <c r="BE1060" s="11"/>
      <c r="BF1060" s="11"/>
      <c r="BG1060" s="11"/>
      <c r="BH1060" s="11"/>
      <c r="BI1060" s="11"/>
    </row>
    <row r="1061" spans="18:61" x14ac:dyDescent="0.2">
      <c r="R1061" s="11"/>
      <c r="S1061" s="154"/>
      <c r="T1061" s="13"/>
      <c r="U1061" s="13"/>
      <c r="V1061" s="11"/>
      <c r="W1061" s="11"/>
      <c r="X1061" s="12"/>
      <c r="AN1061" s="11"/>
      <c r="AO1061" s="11"/>
      <c r="AP1061" s="11"/>
      <c r="AQ1061" s="11"/>
      <c r="AR1061" s="11"/>
      <c r="AS1061" s="11"/>
      <c r="AT1061" s="11"/>
      <c r="AU1061" s="11"/>
      <c r="AV1061" s="11"/>
      <c r="AW1061" s="11"/>
      <c r="AX1061" s="11"/>
      <c r="AY1061" s="11"/>
      <c r="AZ1061" s="11"/>
      <c r="BA1061" s="11"/>
      <c r="BB1061" s="11"/>
      <c r="BC1061" s="11"/>
      <c r="BD1061" s="11"/>
      <c r="BE1061" s="11"/>
      <c r="BF1061" s="11"/>
      <c r="BG1061" s="11"/>
      <c r="BH1061" s="11"/>
      <c r="BI1061" s="11"/>
    </row>
    <row r="1062" spans="18:61" x14ac:dyDescent="0.2">
      <c r="R1062" s="11"/>
      <c r="S1062" s="154"/>
      <c r="T1062" s="13"/>
      <c r="U1062" s="13"/>
      <c r="V1062" s="11"/>
      <c r="W1062" s="11"/>
      <c r="X1062" s="12"/>
      <c r="AN1062" s="11"/>
      <c r="AO1062" s="11"/>
      <c r="AP1062" s="11"/>
      <c r="AQ1062" s="11"/>
      <c r="AR1062" s="11"/>
      <c r="AS1062" s="11"/>
      <c r="AT1062" s="11"/>
      <c r="AU1062" s="11"/>
      <c r="AV1062" s="11"/>
      <c r="AW1062" s="11"/>
      <c r="AX1062" s="11"/>
      <c r="AY1062" s="11"/>
      <c r="AZ1062" s="11"/>
      <c r="BA1062" s="11"/>
      <c r="BB1062" s="11"/>
      <c r="BC1062" s="11"/>
      <c r="BD1062" s="11"/>
      <c r="BE1062" s="11"/>
      <c r="BF1062" s="11"/>
      <c r="BG1062" s="11"/>
      <c r="BH1062" s="11"/>
      <c r="BI1062" s="11"/>
    </row>
    <row r="1063" spans="18:61" x14ac:dyDescent="0.2">
      <c r="R1063" s="11"/>
      <c r="S1063" s="154"/>
      <c r="T1063" s="13"/>
      <c r="U1063" s="13"/>
      <c r="V1063" s="11"/>
      <c r="W1063" s="11"/>
      <c r="X1063" s="12"/>
      <c r="AN1063" s="11"/>
      <c r="AO1063" s="11"/>
      <c r="AP1063" s="11"/>
      <c r="AQ1063" s="11"/>
      <c r="AR1063" s="11"/>
      <c r="AS1063" s="11"/>
      <c r="AT1063" s="11"/>
      <c r="AU1063" s="11"/>
      <c r="AV1063" s="11"/>
      <c r="AW1063" s="11"/>
      <c r="AX1063" s="11"/>
      <c r="AY1063" s="11"/>
      <c r="AZ1063" s="11"/>
      <c r="BA1063" s="11"/>
      <c r="BB1063" s="11"/>
      <c r="BC1063" s="11"/>
      <c r="BD1063" s="11"/>
      <c r="BE1063" s="11"/>
      <c r="BF1063" s="11"/>
      <c r="BG1063" s="11"/>
      <c r="BH1063" s="11"/>
      <c r="BI1063" s="11"/>
    </row>
    <row r="1064" spans="18:61" x14ac:dyDescent="0.2">
      <c r="R1064" s="11"/>
      <c r="S1064" s="154"/>
      <c r="T1064" s="13"/>
      <c r="U1064" s="13"/>
      <c r="V1064" s="11"/>
      <c r="W1064" s="11"/>
      <c r="X1064" s="12"/>
      <c r="AN1064" s="11"/>
      <c r="AO1064" s="11"/>
      <c r="AP1064" s="11"/>
      <c r="AQ1064" s="11"/>
      <c r="AR1064" s="11"/>
      <c r="AS1064" s="11"/>
      <c r="AT1064" s="11"/>
      <c r="AU1064" s="11"/>
      <c r="AV1064" s="11"/>
      <c r="AW1064" s="11"/>
      <c r="AX1064" s="11"/>
      <c r="AY1064" s="11"/>
      <c r="AZ1064" s="11"/>
      <c r="BA1064" s="11"/>
      <c r="BB1064" s="11"/>
      <c r="BC1064" s="11"/>
      <c r="BD1064" s="11"/>
      <c r="BE1064" s="11"/>
      <c r="BF1064" s="11"/>
      <c r="BG1064" s="11"/>
      <c r="BH1064" s="11"/>
      <c r="BI1064" s="11"/>
    </row>
    <row r="1065" spans="18:61" x14ac:dyDescent="0.2">
      <c r="R1065" s="11"/>
      <c r="S1065" s="154"/>
      <c r="T1065" s="13"/>
      <c r="U1065" s="13"/>
      <c r="V1065" s="11"/>
      <c r="W1065" s="11"/>
      <c r="X1065" s="12"/>
      <c r="AN1065" s="11"/>
      <c r="AO1065" s="11"/>
      <c r="AP1065" s="11"/>
      <c r="AQ1065" s="11"/>
      <c r="AR1065" s="11"/>
      <c r="AS1065" s="11"/>
      <c r="AT1065" s="11"/>
      <c r="AU1065" s="11"/>
      <c r="AV1065" s="11"/>
      <c r="AW1065" s="11"/>
      <c r="AX1065" s="11"/>
      <c r="AY1065" s="11"/>
      <c r="AZ1065" s="11"/>
      <c r="BA1065" s="11"/>
      <c r="BB1065" s="11"/>
      <c r="BC1065" s="11"/>
      <c r="BD1065" s="11"/>
      <c r="BE1065" s="11"/>
      <c r="BF1065" s="11"/>
      <c r="BG1065" s="11"/>
      <c r="BH1065" s="11"/>
      <c r="BI1065" s="11"/>
    </row>
    <row r="1066" spans="18:61" x14ac:dyDescent="0.2">
      <c r="R1066" s="11"/>
      <c r="S1066" s="154"/>
      <c r="T1066" s="13"/>
      <c r="U1066" s="13"/>
      <c r="V1066" s="11"/>
      <c r="W1066" s="11"/>
      <c r="X1066" s="12"/>
      <c r="AN1066" s="11"/>
      <c r="AO1066" s="11"/>
      <c r="AP1066" s="11"/>
      <c r="AQ1066" s="11"/>
      <c r="AR1066" s="11"/>
      <c r="AS1066" s="11"/>
      <c r="AT1066" s="11"/>
      <c r="AU1066" s="11"/>
      <c r="AV1066" s="11"/>
      <c r="AW1066" s="11"/>
      <c r="AX1066" s="11"/>
      <c r="AY1066" s="11"/>
      <c r="AZ1066" s="11"/>
      <c r="BA1066" s="11"/>
      <c r="BB1066" s="11"/>
      <c r="BC1066" s="11"/>
      <c r="BD1066" s="11"/>
      <c r="BE1066" s="11"/>
      <c r="BF1066" s="11"/>
      <c r="BG1066" s="11"/>
      <c r="BH1066" s="11"/>
      <c r="BI1066" s="11"/>
    </row>
    <row r="1067" spans="18:61" x14ac:dyDescent="0.2">
      <c r="R1067" s="11"/>
      <c r="S1067" s="154"/>
      <c r="T1067" s="13"/>
      <c r="U1067" s="13"/>
      <c r="V1067" s="11"/>
      <c r="W1067" s="11"/>
      <c r="X1067" s="12"/>
      <c r="AN1067" s="11"/>
      <c r="AO1067" s="11"/>
      <c r="AP1067" s="11"/>
      <c r="AQ1067" s="11"/>
      <c r="AR1067" s="11"/>
      <c r="AS1067" s="11"/>
      <c r="AT1067" s="11"/>
      <c r="AU1067" s="11"/>
      <c r="AV1067" s="11"/>
      <c r="AW1067" s="11"/>
      <c r="AX1067" s="11"/>
      <c r="AY1067" s="11"/>
      <c r="AZ1067" s="11"/>
      <c r="BA1067" s="11"/>
      <c r="BB1067" s="11"/>
      <c r="BC1067" s="11"/>
      <c r="BD1067" s="11"/>
      <c r="BE1067" s="11"/>
      <c r="BF1067" s="11"/>
      <c r="BG1067" s="11"/>
      <c r="BH1067" s="11"/>
      <c r="BI1067" s="11"/>
    </row>
    <row r="1068" spans="18:61" x14ac:dyDescent="0.2">
      <c r="R1068" s="11"/>
      <c r="S1068" s="154"/>
      <c r="T1068" s="13"/>
      <c r="U1068" s="13"/>
      <c r="V1068" s="11"/>
      <c r="W1068" s="11"/>
      <c r="X1068" s="12"/>
      <c r="AN1068" s="11"/>
      <c r="AO1068" s="11"/>
      <c r="AP1068" s="11"/>
      <c r="AQ1068" s="11"/>
      <c r="AR1068" s="11"/>
      <c r="AS1068" s="11"/>
      <c r="AT1068" s="11"/>
      <c r="AU1068" s="11"/>
      <c r="AV1068" s="11"/>
      <c r="AW1068" s="11"/>
      <c r="AX1068" s="11"/>
      <c r="AY1068" s="11"/>
      <c r="AZ1068" s="11"/>
      <c r="BA1068" s="11"/>
      <c r="BB1068" s="11"/>
      <c r="BC1068" s="11"/>
      <c r="BD1068" s="11"/>
      <c r="BE1068" s="11"/>
      <c r="BF1068" s="11"/>
      <c r="BG1068" s="11"/>
      <c r="BH1068" s="11"/>
      <c r="BI1068" s="11"/>
    </row>
    <row r="1069" spans="18:61" x14ac:dyDescent="0.2">
      <c r="R1069" s="11"/>
      <c r="S1069" s="154"/>
      <c r="T1069" s="13"/>
      <c r="U1069" s="13"/>
      <c r="V1069" s="11"/>
      <c r="W1069" s="11"/>
      <c r="X1069" s="12"/>
      <c r="AN1069" s="11"/>
      <c r="AO1069" s="11"/>
      <c r="AP1069" s="11"/>
      <c r="AQ1069" s="11"/>
      <c r="AR1069" s="11"/>
      <c r="AS1069" s="11"/>
      <c r="AT1069" s="11"/>
      <c r="AU1069" s="11"/>
      <c r="AV1069" s="11"/>
      <c r="AW1069" s="11"/>
      <c r="AX1069" s="11"/>
      <c r="AY1069" s="11"/>
      <c r="AZ1069" s="11"/>
      <c r="BA1069" s="11"/>
      <c r="BB1069" s="11"/>
      <c r="BC1069" s="11"/>
      <c r="BD1069" s="11"/>
      <c r="BE1069" s="11"/>
      <c r="BF1069" s="11"/>
      <c r="BG1069" s="11"/>
      <c r="BH1069" s="11"/>
      <c r="BI1069" s="11"/>
    </row>
    <row r="1070" spans="18:61" x14ac:dyDescent="0.2">
      <c r="R1070" s="11"/>
      <c r="S1070" s="154"/>
      <c r="T1070" s="13"/>
      <c r="U1070" s="13"/>
      <c r="V1070" s="11"/>
      <c r="W1070" s="11"/>
      <c r="X1070" s="12"/>
      <c r="AN1070" s="11"/>
      <c r="AO1070" s="11"/>
      <c r="AP1070" s="11"/>
      <c r="AQ1070" s="11"/>
      <c r="AR1070" s="11"/>
      <c r="AS1070" s="11"/>
      <c r="AT1070" s="11"/>
      <c r="AU1070" s="11"/>
      <c r="AV1070" s="11"/>
      <c r="AW1070" s="11"/>
      <c r="AX1070" s="11"/>
      <c r="AY1070" s="11"/>
      <c r="AZ1070" s="11"/>
      <c r="BA1070" s="11"/>
      <c r="BB1070" s="11"/>
      <c r="BC1070" s="11"/>
      <c r="BD1070" s="11"/>
      <c r="BE1070" s="11"/>
      <c r="BF1070" s="11"/>
      <c r="BG1070" s="11"/>
      <c r="BH1070" s="11"/>
      <c r="BI1070" s="11"/>
    </row>
    <row r="1071" spans="18:61" x14ac:dyDescent="0.2">
      <c r="R1071" s="11"/>
      <c r="S1071" s="154"/>
      <c r="T1071" s="13"/>
      <c r="U1071" s="13"/>
      <c r="V1071" s="11"/>
      <c r="W1071" s="11"/>
      <c r="X1071" s="12"/>
      <c r="AN1071" s="11"/>
      <c r="AO1071" s="11"/>
      <c r="AP1071" s="11"/>
      <c r="AQ1071" s="11"/>
      <c r="AR1071" s="11"/>
      <c r="AS1071" s="11"/>
      <c r="AT1071" s="11"/>
      <c r="AU1071" s="11"/>
      <c r="AV1071" s="11"/>
      <c r="AW1071" s="11"/>
      <c r="AX1071" s="11"/>
      <c r="AY1071" s="11"/>
      <c r="AZ1071" s="11"/>
      <c r="BA1071" s="11"/>
      <c r="BB1071" s="11"/>
      <c r="BC1071" s="11"/>
      <c r="BD1071" s="11"/>
      <c r="BE1071" s="11"/>
      <c r="BF1071" s="11"/>
      <c r="BG1071" s="11"/>
      <c r="BH1071" s="11"/>
      <c r="BI1071" s="11"/>
    </row>
    <row r="1072" spans="18:61" x14ac:dyDescent="0.2">
      <c r="R1072" s="11"/>
      <c r="S1072" s="154"/>
      <c r="T1072" s="13"/>
      <c r="U1072" s="13"/>
      <c r="V1072" s="11"/>
      <c r="W1072" s="11"/>
      <c r="X1072" s="12"/>
      <c r="AN1072" s="11"/>
      <c r="AO1072" s="11"/>
      <c r="AP1072" s="11"/>
      <c r="AQ1072" s="11"/>
      <c r="AR1072" s="11"/>
      <c r="AS1072" s="11"/>
      <c r="AT1072" s="11"/>
      <c r="AU1072" s="11"/>
      <c r="AV1072" s="11"/>
      <c r="AW1072" s="11"/>
      <c r="AX1072" s="11"/>
      <c r="AY1072" s="11"/>
      <c r="AZ1072" s="11"/>
      <c r="BA1072" s="11"/>
      <c r="BB1072" s="11"/>
      <c r="BC1072" s="11"/>
      <c r="BD1072" s="11"/>
      <c r="BE1072" s="11"/>
      <c r="BF1072" s="11"/>
      <c r="BG1072" s="11"/>
      <c r="BH1072" s="11"/>
      <c r="BI1072" s="11"/>
    </row>
    <row r="1073" spans="18:61" x14ac:dyDescent="0.2">
      <c r="R1073" s="11"/>
      <c r="S1073" s="154"/>
      <c r="T1073" s="13"/>
      <c r="U1073" s="13"/>
      <c r="V1073" s="11"/>
      <c r="W1073" s="11"/>
      <c r="X1073" s="12"/>
      <c r="AN1073" s="11"/>
      <c r="AO1073" s="11"/>
      <c r="AP1073" s="11"/>
      <c r="AQ1073" s="11"/>
      <c r="AR1073" s="11"/>
      <c r="AS1073" s="11"/>
      <c r="AT1073" s="11"/>
      <c r="AU1073" s="11"/>
      <c r="AV1073" s="11"/>
      <c r="AW1073" s="11"/>
      <c r="AX1073" s="11"/>
      <c r="AY1073" s="11"/>
      <c r="AZ1073" s="11"/>
      <c r="BA1073" s="11"/>
      <c r="BB1073" s="11"/>
      <c r="BC1073" s="11"/>
      <c r="BD1073" s="11"/>
      <c r="BE1073" s="11"/>
      <c r="BF1073" s="11"/>
      <c r="BG1073" s="11"/>
      <c r="BH1073" s="11"/>
      <c r="BI1073" s="11"/>
    </row>
    <row r="1074" spans="18:61" x14ac:dyDescent="0.2">
      <c r="R1074" s="11"/>
      <c r="S1074" s="154"/>
      <c r="T1074" s="13"/>
      <c r="U1074" s="13"/>
      <c r="V1074" s="11"/>
      <c r="W1074" s="11"/>
      <c r="X1074" s="12"/>
      <c r="AN1074" s="11"/>
      <c r="AO1074" s="11"/>
      <c r="AP1074" s="11"/>
      <c r="AQ1074" s="11"/>
      <c r="AR1074" s="11"/>
      <c r="AS1074" s="11"/>
      <c r="AT1074" s="11"/>
      <c r="AU1074" s="11"/>
      <c r="AV1074" s="11"/>
      <c r="AW1074" s="11"/>
      <c r="AX1074" s="11"/>
      <c r="AY1074" s="11"/>
      <c r="AZ1074" s="11"/>
      <c r="BA1074" s="11"/>
      <c r="BB1074" s="11"/>
      <c r="BC1074" s="11"/>
      <c r="BD1074" s="11"/>
      <c r="BE1074" s="11"/>
      <c r="BF1074" s="11"/>
      <c r="BG1074" s="11"/>
      <c r="BH1074" s="11"/>
      <c r="BI1074" s="11"/>
    </row>
    <row r="1075" spans="18:61" x14ac:dyDescent="0.2">
      <c r="R1075" s="11"/>
      <c r="S1075" s="154"/>
      <c r="T1075" s="13"/>
      <c r="U1075" s="13"/>
      <c r="V1075" s="11"/>
      <c r="W1075" s="11"/>
      <c r="X1075" s="12"/>
      <c r="AN1075" s="11"/>
      <c r="AO1075" s="11"/>
      <c r="AP1075" s="11"/>
      <c r="AQ1075" s="11"/>
      <c r="AR1075" s="11"/>
      <c r="AS1075" s="11"/>
      <c r="AT1075" s="11"/>
      <c r="AU1075" s="11"/>
      <c r="AV1075" s="11"/>
      <c r="AW1075" s="11"/>
      <c r="AX1075" s="11"/>
      <c r="AY1075" s="11"/>
      <c r="AZ1075" s="11"/>
      <c r="BA1075" s="11"/>
      <c r="BB1075" s="11"/>
      <c r="BC1075" s="11"/>
      <c r="BD1075" s="11"/>
      <c r="BE1075" s="11"/>
      <c r="BF1075" s="11"/>
      <c r="BG1075" s="11"/>
      <c r="BH1075" s="11"/>
      <c r="BI1075" s="11"/>
    </row>
    <row r="1076" spans="18:61" x14ac:dyDescent="0.2">
      <c r="R1076" s="11"/>
      <c r="S1076" s="154"/>
      <c r="T1076" s="13"/>
      <c r="U1076" s="13"/>
      <c r="V1076" s="11"/>
      <c r="W1076" s="11"/>
      <c r="X1076" s="12"/>
      <c r="AN1076" s="11"/>
      <c r="AO1076" s="11"/>
      <c r="AP1076" s="11"/>
      <c r="AQ1076" s="11"/>
      <c r="AR1076" s="11"/>
      <c r="AS1076" s="11"/>
      <c r="AT1076" s="11"/>
      <c r="AU1076" s="11"/>
      <c r="AV1076" s="11"/>
      <c r="AW1076" s="11"/>
      <c r="AX1076" s="11"/>
      <c r="AY1076" s="11"/>
      <c r="AZ1076" s="11"/>
      <c r="BA1076" s="11"/>
      <c r="BB1076" s="11"/>
      <c r="BC1076" s="11"/>
      <c r="BD1076" s="11"/>
      <c r="BE1076" s="11"/>
      <c r="BF1076" s="11"/>
      <c r="BG1076" s="11"/>
      <c r="BH1076" s="11"/>
      <c r="BI1076" s="11"/>
    </row>
    <row r="1077" spans="18:61" x14ac:dyDescent="0.2">
      <c r="R1077" s="11"/>
      <c r="S1077" s="154"/>
      <c r="T1077" s="13"/>
      <c r="U1077" s="13"/>
      <c r="V1077" s="11"/>
      <c r="W1077" s="11"/>
      <c r="X1077" s="12"/>
      <c r="AN1077" s="11"/>
      <c r="AO1077" s="11"/>
      <c r="AP1077" s="11"/>
      <c r="AQ1077" s="11"/>
      <c r="AR1077" s="11"/>
      <c r="AS1077" s="11"/>
      <c r="AT1077" s="11"/>
      <c r="AU1077" s="11"/>
      <c r="AV1077" s="11"/>
      <c r="AW1077" s="11"/>
      <c r="AX1077" s="11"/>
      <c r="AY1077" s="11"/>
      <c r="AZ1077" s="11"/>
      <c r="BA1077" s="11"/>
      <c r="BB1077" s="11"/>
      <c r="BC1077" s="11"/>
      <c r="BD1077" s="11"/>
      <c r="BE1077" s="11"/>
      <c r="BF1077" s="11"/>
      <c r="BG1077" s="11"/>
      <c r="BH1077" s="11"/>
      <c r="BI1077" s="11"/>
    </row>
    <row r="1078" spans="18:61" x14ac:dyDescent="0.2">
      <c r="R1078" s="11"/>
      <c r="S1078" s="154"/>
      <c r="T1078" s="13"/>
      <c r="U1078" s="13"/>
      <c r="V1078" s="11"/>
      <c r="W1078" s="11"/>
      <c r="X1078" s="12"/>
      <c r="AN1078" s="11"/>
      <c r="AO1078" s="11"/>
      <c r="AP1078" s="11"/>
      <c r="AQ1078" s="11"/>
      <c r="AR1078" s="11"/>
      <c r="AS1078" s="11"/>
      <c r="AT1078" s="11"/>
      <c r="AU1078" s="11"/>
      <c r="AV1078" s="11"/>
      <c r="AW1078" s="11"/>
      <c r="AX1078" s="11"/>
      <c r="AY1078" s="11"/>
      <c r="AZ1078" s="11"/>
      <c r="BA1078" s="11"/>
      <c r="BB1078" s="11"/>
      <c r="BC1078" s="11"/>
      <c r="BD1078" s="11"/>
      <c r="BE1078" s="11"/>
      <c r="BF1078" s="11"/>
      <c r="BG1078" s="11"/>
      <c r="BH1078" s="11"/>
      <c r="BI1078" s="11"/>
    </row>
    <row r="1079" spans="18:61" x14ac:dyDescent="0.2">
      <c r="R1079" s="11"/>
      <c r="S1079" s="154"/>
      <c r="T1079" s="13"/>
      <c r="U1079" s="13"/>
      <c r="V1079" s="11"/>
      <c r="W1079" s="11"/>
      <c r="X1079" s="12"/>
      <c r="AN1079" s="11"/>
      <c r="AO1079" s="11"/>
      <c r="AP1079" s="11"/>
      <c r="AQ1079" s="11"/>
      <c r="AR1079" s="11"/>
      <c r="AS1079" s="11"/>
      <c r="AT1079" s="11"/>
      <c r="AU1079" s="11"/>
      <c r="AV1079" s="11"/>
      <c r="AW1079" s="11"/>
      <c r="AX1079" s="11"/>
      <c r="AY1079" s="11"/>
      <c r="AZ1079" s="11"/>
      <c r="BA1079" s="11"/>
      <c r="BB1079" s="11"/>
      <c r="BC1079" s="11"/>
      <c r="BD1079" s="11"/>
      <c r="BE1079" s="11"/>
      <c r="BF1079" s="11"/>
      <c r="BG1079" s="11"/>
      <c r="BH1079" s="11"/>
      <c r="BI1079" s="11"/>
    </row>
    <row r="1080" spans="18:61" x14ac:dyDescent="0.2">
      <c r="R1080" s="11"/>
      <c r="S1080" s="154"/>
      <c r="T1080" s="13"/>
      <c r="U1080" s="13"/>
      <c r="V1080" s="11"/>
      <c r="W1080" s="11"/>
      <c r="X1080" s="12"/>
      <c r="AN1080" s="11"/>
      <c r="AO1080" s="11"/>
      <c r="AP1080" s="11"/>
      <c r="AQ1080" s="11"/>
      <c r="AR1080" s="11"/>
      <c r="AS1080" s="11"/>
      <c r="AT1080" s="11"/>
      <c r="AU1080" s="11"/>
      <c r="AV1080" s="11"/>
      <c r="AW1080" s="11"/>
      <c r="AX1080" s="11"/>
      <c r="AY1080" s="11"/>
      <c r="AZ1080" s="11"/>
      <c r="BA1080" s="11"/>
      <c r="BB1080" s="11"/>
      <c r="BC1080" s="11"/>
      <c r="BD1080" s="11"/>
      <c r="BE1080" s="11"/>
      <c r="BF1080" s="11"/>
      <c r="BG1080" s="11"/>
      <c r="BH1080" s="11"/>
      <c r="BI1080" s="11"/>
    </row>
    <row r="1081" spans="18:61" x14ac:dyDescent="0.2">
      <c r="R1081" s="11"/>
      <c r="S1081" s="154"/>
      <c r="T1081" s="13"/>
      <c r="U1081" s="13"/>
      <c r="V1081" s="11"/>
      <c r="W1081" s="11"/>
      <c r="X1081" s="12"/>
      <c r="AN1081" s="11"/>
      <c r="AO1081" s="11"/>
      <c r="AP1081" s="11"/>
      <c r="AQ1081" s="11"/>
      <c r="AR1081" s="11"/>
      <c r="AS1081" s="11"/>
      <c r="AT1081" s="11"/>
      <c r="AU1081" s="11"/>
      <c r="AV1081" s="11"/>
      <c r="AW1081" s="11"/>
      <c r="AX1081" s="11"/>
      <c r="AY1081" s="11"/>
      <c r="AZ1081" s="11"/>
      <c r="BA1081" s="11"/>
      <c r="BB1081" s="11"/>
      <c r="BC1081" s="11"/>
      <c r="BD1081" s="11"/>
      <c r="BE1081" s="11"/>
      <c r="BF1081" s="11"/>
      <c r="BG1081" s="11"/>
      <c r="BH1081" s="11"/>
      <c r="BI1081" s="11"/>
    </row>
    <row r="1082" spans="18:61" x14ac:dyDescent="0.2">
      <c r="R1082" s="11"/>
      <c r="S1082" s="154"/>
      <c r="T1082" s="13"/>
      <c r="U1082" s="13"/>
      <c r="V1082" s="11"/>
      <c r="W1082" s="11"/>
      <c r="X1082" s="12"/>
      <c r="AN1082" s="11"/>
      <c r="AO1082" s="11"/>
      <c r="AP1082" s="11"/>
      <c r="AQ1082" s="11"/>
      <c r="AR1082" s="11"/>
      <c r="AS1082" s="11"/>
      <c r="AT1082" s="11"/>
      <c r="AU1082" s="11"/>
      <c r="AV1082" s="11"/>
      <c r="AW1082" s="11"/>
      <c r="AX1082" s="11"/>
      <c r="AY1082" s="11"/>
      <c r="AZ1082" s="11"/>
      <c r="BA1082" s="11"/>
      <c r="BB1082" s="11"/>
      <c r="BC1082" s="11"/>
      <c r="BD1082" s="11"/>
      <c r="BE1082" s="11"/>
      <c r="BF1082" s="11"/>
      <c r="BG1082" s="11"/>
      <c r="BH1082" s="11"/>
      <c r="BI1082" s="11"/>
    </row>
    <row r="1083" spans="18:61" x14ac:dyDescent="0.2">
      <c r="R1083" s="11"/>
      <c r="S1083" s="154"/>
      <c r="T1083" s="13"/>
      <c r="U1083" s="13"/>
      <c r="V1083" s="11"/>
      <c r="W1083" s="11"/>
      <c r="X1083" s="12"/>
      <c r="AN1083" s="11"/>
      <c r="AO1083" s="11"/>
      <c r="AP1083" s="11"/>
      <c r="AQ1083" s="11"/>
      <c r="AR1083" s="11"/>
      <c r="AS1083" s="11"/>
      <c r="AT1083" s="11"/>
      <c r="AU1083" s="11"/>
      <c r="AV1083" s="11"/>
      <c r="AW1083" s="11"/>
      <c r="AX1083" s="11"/>
      <c r="AY1083" s="11"/>
      <c r="AZ1083" s="11"/>
      <c r="BA1083" s="11"/>
      <c r="BB1083" s="11"/>
      <c r="BC1083" s="11"/>
      <c r="BD1083" s="11"/>
      <c r="BE1083" s="11"/>
      <c r="BF1083" s="11"/>
      <c r="BG1083" s="11"/>
      <c r="BH1083" s="11"/>
      <c r="BI1083" s="11"/>
    </row>
    <row r="1084" spans="18:61" x14ac:dyDescent="0.2">
      <c r="R1084" s="11"/>
      <c r="S1084" s="154"/>
      <c r="T1084" s="13"/>
      <c r="U1084" s="13"/>
      <c r="V1084" s="11"/>
      <c r="W1084" s="11"/>
      <c r="X1084" s="12"/>
      <c r="AN1084" s="11"/>
      <c r="AO1084" s="11"/>
      <c r="AP1084" s="11"/>
      <c r="AQ1084" s="11"/>
      <c r="AR1084" s="11"/>
      <c r="AS1084" s="11"/>
      <c r="AT1084" s="11"/>
      <c r="AU1084" s="11"/>
      <c r="AV1084" s="11"/>
      <c r="AW1084" s="11"/>
      <c r="AX1084" s="11"/>
      <c r="AY1084" s="11"/>
      <c r="AZ1084" s="11"/>
      <c r="BA1084" s="11"/>
      <c r="BB1084" s="11"/>
      <c r="BC1084" s="11"/>
      <c r="BD1084" s="11"/>
      <c r="BE1084" s="11"/>
      <c r="BF1084" s="11"/>
      <c r="BG1084" s="11"/>
      <c r="BH1084" s="11"/>
      <c r="BI1084" s="11"/>
    </row>
    <row r="1085" spans="18:61" x14ac:dyDescent="0.2">
      <c r="R1085" s="11"/>
      <c r="S1085" s="154"/>
      <c r="T1085" s="13"/>
      <c r="U1085" s="13"/>
      <c r="V1085" s="11"/>
      <c r="W1085" s="11"/>
      <c r="X1085" s="12"/>
      <c r="AN1085" s="11"/>
      <c r="AO1085" s="11"/>
      <c r="AP1085" s="11"/>
      <c r="AQ1085" s="11"/>
      <c r="AR1085" s="11"/>
      <c r="AS1085" s="11"/>
      <c r="AT1085" s="11"/>
      <c r="AU1085" s="11"/>
      <c r="AV1085" s="11"/>
      <c r="AW1085" s="11"/>
      <c r="AX1085" s="11"/>
      <c r="AY1085" s="11"/>
      <c r="AZ1085" s="11"/>
      <c r="BA1085" s="11"/>
      <c r="BB1085" s="11"/>
      <c r="BC1085" s="11"/>
      <c r="BD1085" s="11"/>
      <c r="BE1085" s="11"/>
      <c r="BF1085" s="11"/>
      <c r="BG1085" s="11"/>
      <c r="BH1085" s="11"/>
      <c r="BI1085" s="11"/>
    </row>
    <row r="1086" spans="18:61" x14ac:dyDescent="0.2">
      <c r="R1086" s="11"/>
      <c r="S1086" s="154"/>
      <c r="T1086" s="13"/>
      <c r="U1086" s="13"/>
      <c r="V1086" s="11"/>
      <c r="W1086" s="11"/>
      <c r="X1086" s="12"/>
      <c r="AN1086" s="11"/>
      <c r="AO1086" s="11"/>
      <c r="AP1086" s="11"/>
      <c r="AQ1086" s="11"/>
      <c r="AR1086" s="11"/>
      <c r="AS1086" s="11"/>
      <c r="AT1086" s="11"/>
      <c r="AU1086" s="11"/>
      <c r="AV1086" s="11"/>
      <c r="AW1086" s="11"/>
      <c r="AX1086" s="11"/>
      <c r="AY1086" s="11"/>
      <c r="AZ1086" s="11"/>
      <c r="BA1086" s="11"/>
      <c r="BB1086" s="11"/>
      <c r="BC1086" s="11"/>
      <c r="BD1086" s="11"/>
      <c r="BE1086" s="11"/>
      <c r="BF1086" s="11"/>
      <c r="BG1086" s="11"/>
      <c r="BH1086" s="11"/>
      <c r="BI1086" s="11"/>
    </row>
    <row r="1087" spans="18:61" x14ac:dyDescent="0.2">
      <c r="R1087" s="11"/>
      <c r="S1087" s="154"/>
      <c r="T1087" s="13"/>
      <c r="U1087" s="13"/>
      <c r="V1087" s="11"/>
      <c r="W1087" s="11"/>
      <c r="X1087" s="12"/>
      <c r="AN1087" s="11"/>
      <c r="AO1087" s="11"/>
      <c r="AP1087" s="11"/>
      <c r="AQ1087" s="11"/>
      <c r="AR1087" s="11"/>
      <c r="AS1087" s="11"/>
      <c r="AT1087" s="11"/>
      <c r="AU1087" s="11"/>
      <c r="AV1087" s="11"/>
      <c r="AW1087" s="11"/>
      <c r="AX1087" s="11"/>
      <c r="AY1087" s="11"/>
      <c r="AZ1087" s="11"/>
      <c r="BA1087" s="11"/>
      <c r="BB1087" s="11"/>
      <c r="BC1087" s="11"/>
      <c r="BD1087" s="11"/>
      <c r="BE1087" s="11"/>
      <c r="BF1087" s="11"/>
      <c r="BG1087" s="11"/>
      <c r="BH1087" s="11"/>
      <c r="BI1087" s="11"/>
    </row>
    <row r="1088" spans="18:61" x14ac:dyDescent="0.2">
      <c r="R1088" s="11"/>
      <c r="S1088" s="154"/>
      <c r="T1088" s="13"/>
      <c r="U1088" s="13"/>
      <c r="V1088" s="11"/>
      <c r="W1088" s="11"/>
      <c r="X1088" s="12"/>
      <c r="AN1088" s="11"/>
      <c r="AO1088" s="11"/>
      <c r="AP1088" s="11"/>
      <c r="AQ1088" s="11"/>
      <c r="AR1088" s="11"/>
      <c r="AS1088" s="11"/>
      <c r="AT1088" s="11"/>
      <c r="AU1088" s="11"/>
      <c r="AV1088" s="11"/>
      <c r="AW1088" s="11"/>
      <c r="AX1088" s="11"/>
      <c r="AY1088" s="11"/>
      <c r="AZ1088" s="11"/>
      <c r="BA1088" s="11"/>
      <c r="BB1088" s="11"/>
      <c r="BC1088" s="11"/>
      <c r="BD1088" s="11"/>
      <c r="BE1088" s="11"/>
      <c r="BF1088" s="11"/>
      <c r="BG1088" s="11"/>
      <c r="BH1088" s="11"/>
      <c r="BI1088" s="11"/>
    </row>
    <row r="1089" spans="18:61" x14ac:dyDescent="0.2">
      <c r="R1089" s="11"/>
      <c r="S1089" s="154"/>
      <c r="T1089" s="13"/>
      <c r="U1089" s="13"/>
      <c r="V1089" s="11"/>
      <c r="W1089" s="11"/>
      <c r="X1089" s="12"/>
      <c r="AN1089" s="11"/>
      <c r="AO1089" s="11"/>
      <c r="AP1089" s="11"/>
      <c r="AQ1089" s="11"/>
      <c r="AR1089" s="11"/>
      <c r="AS1089" s="11"/>
      <c r="AT1089" s="11"/>
      <c r="AU1089" s="11"/>
      <c r="AV1089" s="11"/>
      <c r="AW1089" s="11"/>
      <c r="AX1089" s="11"/>
      <c r="AY1089" s="11"/>
      <c r="AZ1089" s="11"/>
      <c r="BA1089" s="11"/>
      <c r="BB1089" s="11"/>
      <c r="BC1089" s="11"/>
      <c r="BD1089" s="11"/>
      <c r="BE1089" s="11"/>
      <c r="BF1089" s="11"/>
      <c r="BG1089" s="11"/>
      <c r="BH1089" s="11"/>
      <c r="BI1089" s="11"/>
    </row>
    <row r="1090" spans="18:61" x14ac:dyDescent="0.2">
      <c r="R1090" s="11"/>
      <c r="S1090" s="154"/>
      <c r="T1090" s="13"/>
      <c r="U1090" s="13"/>
      <c r="V1090" s="11"/>
      <c r="W1090" s="11"/>
      <c r="X1090" s="12"/>
      <c r="AN1090" s="11"/>
      <c r="AO1090" s="11"/>
      <c r="AP1090" s="11"/>
      <c r="AQ1090" s="11"/>
      <c r="AR1090" s="11"/>
      <c r="AS1090" s="11"/>
      <c r="AT1090" s="11"/>
      <c r="AU1090" s="11"/>
      <c r="AV1090" s="11"/>
      <c r="AW1090" s="11"/>
      <c r="AX1090" s="11"/>
      <c r="AY1090" s="11"/>
      <c r="AZ1090" s="11"/>
      <c r="BA1090" s="11"/>
      <c r="BB1090" s="11"/>
      <c r="BC1090" s="11"/>
      <c r="BD1090" s="11"/>
      <c r="BE1090" s="11"/>
      <c r="BF1090" s="11"/>
      <c r="BG1090" s="11"/>
      <c r="BH1090" s="11"/>
      <c r="BI1090" s="11"/>
    </row>
    <row r="1091" spans="18:61" x14ac:dyDescent="0.2">
      <c r="R1091" s="11"/>
      <c r="S1091" s="154"/>
      <c r="T1091" s="13"/>
      <c r="U1091" s="13"/>
      <c r="V1091" s="11"/>
      <c r="W1091" s="11"/>
      <c r="X1091" s="12"/>
      <c r="AN1091" s="11"/>
      <c r="AO1091" s="11"/>
      <c r="AP1091" s="11"/>
      <c r="AQ1091" s="11"/>
      <c r="AR1091" s="11"/>
      <c r="AS1091" s="11"/>
      <c r="AT1091" s="11"/>
      <c r="AU1091" s="11"/>
      <c r="AV1091" s="11"/>
      <c r="AW1091" s="11"/>
      <c r="AX1091" s="11"/>
      <c r="AY1091" s="11"/>
      <c r="AZ1091" s="11"/>
      <c r="BA1091" s="11"/>
      <c r="BB1091" s="11"/>
      <c r="BC1091" s="11"/>
      <c r="BD1091" s="11"/>
      <c r="BE1091" s="11"/>
      <c r="BF1091" s="11"/>
      <c r="BG1091" s="11"/>
      <c r="BH1091" s="11"/>
      <c r="BI1091" s="11"/>
    </row>
    <row r="1092" spans="18:61" x14ac:dyDescent="0.2">
      <c r="R1092" s="11"/>
      <c r="S1092" s="154"/>
      <c r="T1092" s="13"/>
      <c r="U1092" s="13"/>
      <c r="V1092" s="11"/>
      <c r="W1092" s="11"/>
      <c r="X1092" s="12"/>
      <c r="AN1092" s="11"/>
      <c r="AO1092" s="11"/>
      <c r="AP1092" s="11"/>
      <c r="AQ1092" s="11"/>
      <c r="AR1092" s="11"/>
      <c r="AS1092" s="11"/>
      <c r="AT1092" s="11"/>
      <c r="AU1092" s="11"/>
      <c r="AV1092" s="11"/>
      <c r="AW1092" s="11"/>
      <c r="AX1092" s="11"/>
      <c r="AY1092" s="11"/>
      <c r="AZ1092" s="11"/>
      <c r="BA1092" s="11"/>
      <c r="BB1092" s="11"/>
      <c r="BC1092" s="11"/>
      <c r="BD1092" s="11"/>
      <c r="BE1092" s="11"/>
      <c r="BF1092" s="11"/>
      <c r="BG1092" s="11"/>
      <c r="BH1092" s="11"/>
      <c r="BI1092" s="11"/>
    </row>
    <row r="1093" spans="18:61" x14ac:dyDescent="0.2">
      <c r="R1093" s="11"/>
      <c r="S1093" s="154"/>
      <c r="T1093" s="13"/>
      <c r="U1093" s="13"/>
      <c r="V1093" s="11"/>
      <c r="W1093" s="11"/>
      <c r="X1093" s="12"/>
      <c r="AN1093" s="11"/>
      <c r="AO1093" s="11"/>
      <c r="AP1093" s="11"/>
      <c r="AQ1093" s="11"/>
      <c r="AR1093" s="11"/>
      <c r="AS1093" s="11"/>
      <c r="AT1093" s="11"/>
      <c r="AU1093" s="11"/>
      <c r="AV1093" s="11"/>
      <c r="AW1093" s="11"/>
      <c r="AX1093" s="11"/>
      <c r="AY1093" s="11"/>
      <c r="AZ1093" s="11"/>
      <c r="BA1093" s="11"/>
      <c r="BB1093" s="11"/>
      <c r="BC1093" s="11"/>
      <c r="BD1093" s="11"/>
      <c r="BE1093" s="11"/>
      <c r="BF1093" s="11"/>
      <c r="BG1093" s="11"/>
      <c r="BH1093" s="11"/>
      <c r="BI1093" s="11"/>
    </row>
    <row r="1094" spans="18:61" x14ac:dyDescent="0.2">
      <c r="R1094" s="11"/>
      <c r="S1094" s="154"/>
      <c r="T1094" s="13"/>
      <c r="U1094" s="13"/>
      <c r="V1094" s="11"/>
      <c r="W1094" s="11"/>
      <c r="X1094" s="12"/>
      <c r="AN1094" s="11"/>
      <c r="AO1094" s="11"/>
      <c r="AP1094" s="11"/>
      <c r="AQ1094" s="11"/>
      <c r="AR1094" s="11"/>
      <c r="AS1094" s="11"/>
      <c r="AT1094" s="11"/>
      <c r="AU1094" s="11"/>
      <c r="AV1094" s="11"/>
      <c r="AW1094" s="11"/>
      <c r="AX1094" s="11"/>
      <c r="AY1094" s="11"/>
      <c r="AZ1094" s="11"/>
      <c r="BA1094" s="11"/>
      <c r="BB1094" s="11"/>
      <c r="BC1094" s="11"/>
      <c r="BD1094" s="11"/>
      <c r="BE1094" s="11"/>
      <c r="BF1094" s="11"/>
      <c r="BG1094" s="11"/>
      <c r="BH1094" s="11"/>
      <c r="BI1094" s="11"/>
    </row>
    <row r="1095" spans="18:61" x14ac:dyDescent="0.2">
      <c r="R1095" s="11"/>
      <c r="S1095" s="154"/>
      <c r="T1095" s="13"/>
      <c r="U1095" s="13"/>
      <c r="V1095" s="11"/>
      <c r="W1095" s="11"/>
      <c r="X1095" s="12"/>
      <c r="AN1095" s="11"/>
      <c r="AO1095" s="11"/>
      <c r="AP1095" s="11"/>
      <c r="AQ1095" s="11"/>
      <c r="AR1095" s="11"/>
      <c r="AS1095" s="11"/>
      <c r="AT1095" s="11"/>
      <c r="AU1095" s="11"/>
      <c r="AV1095" s="11"/>
      <c r="AW1095" s="11"/>
      <c r="AX1095" s="11"/>
      <c r="AY1095" s="11"/>
      <c r="AZ1095" s="11"/>
      <c r="BA1095" s="11"/>
      <c r="BB1095" s="11"/>
      <c r="BC1095" s="11"/>
      <c r="BD1095" s="11"/>
      <c r="BE1095" s="11"/>
      <c r="BF1095" s="11"/>
      <c r="BG1095" s="11"/>
      <c r="BH1095" s="11"/>
      <c r="BI1095" s="11"/>
    </row>
    <row r="1096" spans="18:61" x14ac:dyDescent="0.2">
      <c r="R1096" s="11"/>
      <c r="S1096" s="154"/>
      <c r="T1096" s="13"/>
      <c r="U1096" s="13"/>
      <c r="V1096" s="11"/>
      <c r="W1096" s="11"/>
      <c r="X1096" s="12"/>
      <c r="AN1096" s="11"/>
      <c r="AO1096" s="11"/>
      <c r="AP1096" s="11"/>
      <c r="AQ1096" s="11"/>
      <c r="AR1096" s="11"/>
      <c r="AS1096" s="11"/>
      <c r="AT1096" s="11"/>
      <c r="AU1096" s="11"/>
      <c r="AV1096" s="11"/>
      <c r="AW1096" s="11"/>
      <c r="AX1096" s="11"/>
      <c r="AY1096" s="11"/>
      <c r="AZ1096" s="11"/>
      <c r="BA1096" s="11"/>
      <c r="BB1096" s="11"/>
      <c r="BC1096" s="11"/>
      <c r="BD1096" s="11"/>
      <c r="BE1096" s="11"/>
      <c r="BF1096" s="11"/>
      <c r="BG1096" s="11"/>
      <c r="BH1096" s="11"/>
      <c r="BI1096" s="11"/>
    </row>
    <row r="1097" spans="18:61" x14ac:dyDescent="0.2">
      <c r="R1097" s="11"/>
      <c r="S1097" s="154"/>
      <c r="T1097" s="13"/>
      <c r="U1097" s="13"/>
      <c r="V1097" s="11"/>
      <c r="W1097" s="11"/>
      <c r="X1097" s="12"/>
      <c r="AN1097" s="11"/>
      <c r="AO1097" s="11"/>
      <c r="AP1097" s="11"/>
      <c r="AQ1097" s="11"/>
      <c r="AR1097" s="11"/>
      <c r="AS1097" s="11"/>
      <c r="AT1097" s="11"/>
      <c r="AU1097" s="11"/>
      <c r="AV1097" s="11"/>
      <c r="AW1097" s="11"/>
      <c r="AX1097" s="11"/>
      <c r="AY1097" s="11"/>
      <c r="AZ1097" s="11"/>
      <c r="BA1097" s="11"/>
      <c r="BB1097" s="11"/>
      <c r="BC1097" s="11"/>
      <c r="BD1097" s="11"/>
      <c r="BE1097" s="11"/>
      <c r="BF1097" s="11"/>
      <c r="BG1097" s="11"/>
      <c r="BH1097" s="11"/>
      <c r="BI1097" s="11"/>
    </row>
    <row r="1098" spans="18:61" x14ac:dyDescent="0.2">
      <c r="R1098" s="11"/>
      <c r="S1098" s="154"/>
      <c r="T1098" s="13"/>
      <c r="U1098" s="13"/>
      <c r="V1098" s="11"/>
      <c r="W1098" s="11"/>
      <c r="X1098" s="12"/>
      <c r="AN1098" s="11"/>
      <c r="AO1098" s="11"/>
      <c r="AP1098" s="11"/>
      <c r="AQ1098" s="11"/>
      <c r="AR1098" s="11"/>
      <c r="AS1098" s="11"/>
      <c r="AT1098" s="11"/>
      <c r="AU1098" s="11"/>
      <c r="AV1098" s="11"/>
      <c r="AW1098" s="11"/>
      <c r="AX1098" s="11"/>
      <c r="AY1098" s="11"/>
      <c r="AZ1098" s="11"/>
      <c r="BA1098" s="11"/>
      <c r="BB1098" s="11"/>
      <c r="BC1098" s="11"/>
      <c r="BD1098" s="11"/>
      <c r="BE1098" s="11"/>
      <c r="BF1098" s="11"/>
      <c r="BG1098" s="11"/>
      <c r="BH1098" s="11"/>
      <c r="BI1098" s="11"/>
    </row>
    <row r="1099" spans="18:61" x14ac:dyDescent="0.2">
      <c r="R1099" s="11"/>
      <c r="S1099" s="154"/>
      <c r="T1099" s="13"/>
      <c r="U1099" s="13"/>
      <c r="V1099" s="11"/>
      <c r="W1099" s="11"/>
      <c r="X1099" s="12"/>
      <c r="AN1099" s="11"/>
      <c r="AO1099" s="11"/>
      <c r="AP1099" s="11"/>
      <c r="AQ1099" s="11"/>
      <c r="AR1099" s="11"/>
      <c r="AS1099" s="11"/>
      <c r="AT1099" s="11"/>
      <c r="AU1099" s="11"/>
      <c r="AV1099" s="11"/>
      <c r="AW1099" s="11"/>
      <c r="AX1099" s="11"/>
      <c r="AY1099" s="11"/>
      <c r="AZ1099" s="11"/>
      <c r="BA1099" s="11"/>
      <c r="BB1099" s="11"/>
      <c r="BC1099" s="11"/>
      <c r="BD1099" s="11"/>
      <c r="BE1099" s="11"/>
      <c r="BF1099" s="11"/>
      <c r="BG1099" s="11"/>
      <c r="BH1099" s="11"/>
      <c r="BI1099" s="11"/>
    </row>
    <row r="1100" spans="18:61" x14ac:dyDescent="0.2">
      <c r="R1100" s="11"/>
      <c r="S1100" s="154"/>
      <c r="T1100" s="13"/>
      <c r="U1100" s="13"/>
      <c r="V1100" s="11"/>
      <c r="W1100" s="11"/>
      <c r="X1100" s="12"/>
      <c r="AN1100" s="11"/>
      <c r="AO1100" s="11"/>
      <c r="AP1100" s="11"/>
      <c r="AQ1100" s="11"/>
      <c r="AR1100" s="11"/>
      <c r="AS1100" s="11"/>
      <c r="AT1100" s="11"/>
      <c r="AU1100" s="11"/>
      <c r="AV1100" s="11"/>
      <c r="AW1100" s="11"/>
      <c r="AX1100" s="11"/>
      <c r="AY1100" s="11"/>
      <c r="AZ1100" s="11"/>
      <c r="BA1100" s="11"/>
      <c r="BB1100" s="11"/>
      <c r="BC1100" s="11"/>
      <c r="BD1100" s="11"/>
      <c r="BE1100" s="11"/>
      <c r="BF1100" s="11"/>
      <c r="BG1100" s="11"/>
      <c r="BH1100" s="11"/>
      <c r="BI1100" s="11"/>
    </row>
    <row r="1101" spans="18:61" x14ac:dyDescent="0.2">
      <c r="R1101" s="11"/>
      <c r="S1101" s="154"/>
      <c r="T1101" s="13"/>
      <c r="U1101" s="13"/>
      <c r="V1101" s="11"/>
      <c r="W1101" s="11"/>
      <c r="X1101" s="12"/>
      <c r="AN1101" s="11"/>
      <c r="AO1101" s="11"/>
      <c r="AP1101" s="11"/>
      <c r="AQ1101" s="11"/>
      <c r="AR1101" s="11"/>
      <c r="AS1101" s="11"/>
      <c r="AT1101" s="11"/>
      <c r="AU1101" s="11"/>
      <c r="AV1101" s="11"/>
      <c r="AW1101" s="11"/>
      <c r="AX1101" s="11"/>
      <c r="AY1101" s="11"/>
      <c r="AZ1101" s="11"/>
      <c r="BA1101" s="11"/>
      <c r="BB1101" s="11"/>
      <c r="BC1101" s="11"/>
      <c r="BD1101" s="11"/>
      <c r="BE1101" s="11"/>
      <c r="BF1101" s="11"/>
      <c r="BG1101" s="11"/>
      <c r="BH1101" s="11"/>
      <c r="BI1101" s="11"/>
    </row>
    <row r="1102" spans="18:61" x14ac:dyDescent="0.2">
      <c r="R1102" s="11"/>
      <c r="S1102" s="154"/>
      <c r="T1102" s="13"/>
      <c r="U1102" s="13"/>
      <c r="V1102" s="11"/>
      <c r="W1102" s="11"/>
      <c r="X1102" s="12"/>
      <c r="AN1102" s="11"/>
      <c r="AO1102" s="11"/>
      <c r="AP1102" s="11"/>
      <c r="AQ1102" s="11"/>
      <c r="AR1102" s="11"/>
      <c r="AS1102" s="11"/>
      <c r="AT1102" s="11"/>
      <c r="AU1102" s="11"/>
      <c r="AV1102" s="11"/>
      <c r="AW1102" s="11"/>
      <c r="AX1102" s="11"/>
      <c r="AY1102" s="11"/>
      <c r="AZ1102" s="11"/>
      <c r="BA1102" s="11"/>
      <c r="BB1102" s="11"/>
      <c r="BC1102" s="11"/>
      <c r="BD1102" s="11"/>
      <c r="BE1102" s="11"/>
      <c r="BF1102" s="11"/>
      <c r="BG1102" s="11"/>
      <c r="BH1102" s="11"/>
      <c r="BI1102" s="11"/>
    </row>
    <row r="1103" spans="18:61" x14ac:dyDescent="0.2">
      <c r="R1103" s="11"/>
      <c r="S1103" s="154"/>
      <c r="T1103" s="13"/>
      <c r="U1103" s="13"/>
      <c r="V1103" s="11"/>
      <c r="W1103" s="11"/>
      <c r="X1103" s="12"/>
      <c r="AN1103" s="11"/>
      <c r="AO1103" s="11"/>
      <c r="AP1103" s="11"/>
      <c r="AQ1103" s="11"/>
      <c r="AR1103" s="11"/>
      <c r="AS1103" s="11"/>
      <c r="AT1103" s="11"/>
      <c r="AU1103" s="11"/>
      <c r="AV1103" s="11"/>
      <c r="AW1103" s="11"/>
      <c r="AX1103" s="11"/>
      <c r="AY1103" s="11"/>
      <c r="AZ1103" s="11"/>
      <c r="BA1103" s="11"/>
      <c r="BB1103" s="11"/>
      <c r="BC1103" s="11"/>
      <c r="BD1103" s="11"/>
      <c r="BE1103" s="11"/>
      <c r="BF1103" s="11"/>
      <c r="BG1103" s="11"/>
      <c r="BH1103" s="11"/>
      <c r="BI1103" s="11"/>
    </row>
    <row r="1104" spans="18:61" x14ac:dyDescent="0.2">
      <c r="R1104" s="11"/>
      <c r="S1104" s="154"/>
      <c r="T1104" s="13"/>
      <c r="U1104" s="13"/>
      <c r="V1104" s="11"/>
      <c r="W1104" s="11"/>
      <c r="X1104" s="12"/>
      <c r="AN1104" s="11"/>
      <c r="AO1104" s="11"/>
      <c r="AP1104" s="11"/>
      <c r="AQ1104" s="11"/>
      <c r="AR1104" s="11"/>
      <c r="AS1104" s="11"/>
      <c r="AT1104" s="11"/>
      <c r="AU1104" s="11"/>
      <c r="AV1104" s="11"/>
      <c r="AW1104" s="11"/>
      <c r="AX1104" s="11"/>
      <c r="AY1104" s="11"/>
      <c r="AZ1104" s="11"/>
      <c r="BA1104" s="11"/>
      <c r="BB1104" s="11"/>
      <c r="BC1104" s="11"/>
      <c r="BD1104" s="11"/>
      <c r="BE1104" s="11"/>
      <c r="BF1104" s="11"/>
      <c r="BG1104" s="11"/>
      <c r="BH1104" s="11"/>
      <c r="BI1104" s="11"/>
    </row>
    <row r="1105" spans="18:61" x14ac:dyDescent="0.2">
      <c r="R1105" s="11"/>
      <c r="S1105" s="154"/>
      <c r="T1105" s="13"/>
      <c r="U1105" s="13"/>
      <c r="V1105" s="11"/>
      <c r="W1105" s="11"/>
      <c r="X1105" s="12"/>
      <c r="AN1105" s="11"/>
      <c r="AO1105" s="11"/>
      <c r="AP1105" s="11"/>
      <c r="AQ1105" s="11"/>
      <c r="AR1105" s="11"/>
      <c r="AS1105" s="11"/>
      <c r="AT1105" s="11"/>
      <c r="AU1105" s="11"/>
      <c r="AV1105" s="11"/>
      <c r="AW1105" s="11"/>
      <c r="AX1105" s="11"/>
      <c r="AY1105" s="11"/>
      <c r="AZ1105" s="11"/>
      <c r="BA1105" s="11"/>
      <c r="BB1105" s="11"/>
      <c r="BC1105" s="11"/>
      <c r="BD1105" s="11"/>
      <c r="BE1105" s="11"/>
      <c r="BF1105" s="11"/>
      <c r="BG1105" s="11"/>
      <c r="BH1105" s="11"/>
      <c r="BI1105" s="11"/>
    </row>
    <row r="1106" spans="18:61" x14ac:dyDescent="0.2">
      <c r="R1106" s="11"/>
      <c r="S1106" s="154"/>
      <c r="T1106" s="13"/>
      <c r="U1106" s="13"/>
      <c r="V1106" s="11"/>
      <c r="W1106" s="11"/>
      <c r="X1106" s="12"/>
      <c r="AN1106" s="11"/>
      <c r="AO1106" s="11"/>
      <c r="AP1106" s="11"/>
      <c r="AQ1106" s="11"/>
      <c r="AR1106" s="11"/>
      <c r="AS1106" s="11"/>
      <c r="AT1106" s="11"/>
      <c r="AU1106" s="11"/>
      <c r="AV1106" s="11"/>
      <c r="AW1106" s="11"/>
      <c r="AX1106" s="11"/>
      <c r="AY1106" s="11"/>
      <c r="AZ1106" s="11"/>
      <c r="BA1106" s="11"/>
      <c r="BB1106" s="11"/>
      <c r="BC1106" s="11"/>
      <c r="BD1106" s="11"/>
      <c r="BE1106" s="11"/>
      <c r="BF1106" s="11"/>
      <c r="BG1106" s="11"/>
      <c r="BH1106" s="11"/>
      <c r="BI1106" s="11"/>
    </row>
    <row r="1107" spans="18:61" x14ac:dyDescent="0.2">
      <c r="R1107" s="11"/>
      <c r="S1107" s="154"/>
      <c r="T1107" s="13"/>
      <c r="U1107" s="13"/>
      <c r="V1107" s="11"/>
      <c r="W1107" s="11"/>
      <c r="X1107" s="12"/>
      <c r="AN1107" s="11"/>
      <c r="AO1107" s="11"/>
      <c r="AP1107" s="11"/>
      <c r="AQ1107" s="11"/>
      <c r="AR1107" s="11"/>
      <c r="AS1107" s="11"/>
      <c r="AT1107" s="11"/>
      <c r="AU1107" s="11"/>
      <c r="AV1107" s="11"/>
      <c r="AW1107" s="11"/>
      <c r="AX1107" s="11"/>
      <c r="AY1107" s="11"/>
      <c r="AZ1107" s="11"/>
      <c r="BA1107" s="11"/>
      <c r="BB1107" s="11"/>
      <c r="BC1107" s="11"/>
      <c r="BD1107" s="11"/>
      <c r="BE1107" s="11"/>
      <c r="BF1107" s="11"/>
      <c r="BG1107" s="11"/>
      <c r="BH1107" s="11"/>
      <c r="BI1107" s="11"/>
    </row>
    <row r="1108" spans="18:61" x14ac:dyDescent="0.2">
      <c r="R1108" s="11"/>
      <c r="S1108" s="154"/>
      <c r="T1108" s="13"/>
      <c r="U1108" s="13"/>
      <c r="V1108" s="11"/>
      <c r="W1108" s="11"/>
      <c r="X1108" s="12"/>
      <c r="AN1108" s="11"/>
      <c r="AO1108" s="11"/>
      <c r="AP1108" s="11"/>
      <c r="AQ1108" s="11"/>
      <c r="AR1108" s="11"/>
      <c r="AS1108" s="11"/>
      <c r="AT1108" s="11"/>
      <c r="AU1108" s="11"/>
      <c r="AV1108" s="11"/>
      <c r="AW1108" s="11"/>
      <c r="AX1108" s="11"/>
      <c r="AY1108" s="11"/>
      <c r="AZ1108" s="11"/>
      <c r="BA1108" s="11"/>
      <c r="BB1108" s="11"/>
      <c r="BC1108" s="11"/>
      <c r="BD1108" s="11"/>
      <c r="BE1108" s="11"/>
      <c r="BF1108" s="11"/>
      <c r="BG1108" s="11"/>
      <c r="BH1108" s="11"/>
      <c r="BI1108" s="11"/>
    </row>
    <row r="1109" spans="18:61" x14ac:dyDescent="0.2">
      <c r="R1109" s="11"/>
      <c r="S1109" s="154"/>
      <c r="T1109" s="13"/>
      <c r="U1109" s="13"/>
      <c r="V1109" s="11"/>
      <c r="W1109" s="11"/>
      <c r="X1109" s="12"/>
      <c r="AN1109" s="11"/>
      <c r="AO1109" s="11"/>
      <c r="AP1109" s="11"/>
      <c r="AQ1109" s="11"/>
      <c r="AR1109" s="11"/>
      <c r="AS1109" s="11"/>
      <c r="AT1109" s="11"/>
      <c r="AU1109" s="11"/>
      <c r="AV1109" s="11"/>
      <c r="AW1109" s="11"/>
      <c r="AX1109" s="11"/>
      <c r="AY1109" s="11"/>
      <c r="AZ1109" s="11"/>
      <c r="BA1109" s="11"/>
      <c r="BB1109" s="11"/>
      <c r="BC1109" s="11"/>
      <c r="BD1109" s="11"/>
      <c r="BE1109" s="11"/>
      <c r="BF1109" s="11"/>
      <c r="BG1109" s="11"/>
      <c r="BH1109" s="11"/>
      <c r="BI1109" s="11"/>
    </row>
    <row r="1110" spans="18:61" x14ac:dyDescent="0.2">
      <c r="R1110" s="11"/>
      <c r="S1110" s="154"/>
      <c r="T1110" s="13"/>
      <c r="U1110" s="13"/>
      <c r="V1110" s="11"/>
      <c r="W1110" s="11"/>
      <c r="X1110" s="12"/>
      <c r="AN1110" s="11"/>
      <c r="AO1110" s="11"/>
      <c r="AP1110" s="11"/>
      <c r="AQ1110" s="11"/>
      <c r="AR1110" s="11"/>
      <c r="AS1110" s="11"/>
      <c r="AT1110" s="11"/>
      <c r="AU1110" s="11"/>
      <c r="AV1110" s="11"/>
      <c r="AW1110" s="11"/>
      <c r="AX1110" s="11"/>
      <c r="AY1110" s="11"/>
      <c r="AZ1110" s="11"/>
      <c r="BA1110" s="11"/>
      <c r="BB1110" s="11"/>
      <c r="BC1110" s="11"/>
      <c r="BD1110" s="11"/>
      <c r="BE1110" s="11"/>
      <c r="BF1110" s="11"/>
      <c r="BG1110" s="11"/>
      <c r="BH1110" s="11"/>
      <c r="BI1110" s="11"/>
    </row>
    <row r="1111" spans="18:61" x14ac:dyDescent="0.2">
      <c r="R1111" s="11"/>
      <c r="S1111" s="154"/>
      <c r="T1111" s="13"/>
      <c r="U1111" s="13"/>
      <c r="V1111" s="11"/>
      <c r="W1111" s="11"/>
      <c r="X1111" s="12"/>
      <c r="AN1111" s="11"/>
      <c r="AO1111" s="11"/>
      <c r="AP1111" s="11"/>
      <c r="AQ1111" s="11"/>
      <c r="AR1111" s="11"/>
      <c r="AS1111" s="11"/>
      <c r="AT1111" s="11"/>
      <c r="AU1111" s="11"/>
      <c r="AV1111" s="11"/>
      <c r="AW1111" s="11"/>
      <c r="AX1111" s="11"/>
      <c r="AY1111" s="11"/>
      <c r="AZ1111" s="11"/>
      <c r="BA1111" s="11"/>
      <c r="BB1111" s="11"/>
      <c r="BC1111" s="11"/>
      <c r="BD1111" s="11"/>
      <c r="BE1111" s="11"/>
      <c r="BF1111" s="11"/>
      <c r="BG1111" s="11"/>
      <c r="BH1111" s="11"/>
      <c r="BI1111" s="11"/>
    </row>
    <row r="1112" spans="18:61" x14ac:dyDescent="0.2">
      <c r="R1112" s="11"/>
      <c r="S1112" s="154"/>
      <c r="T1112" s="13"/>
      <c r="U1112" s="13"/>
      <c r="V1112" s="11"/>
      <c r="W1112" s="11"/>
      <c r="X1112" s="12"/>
      <c r="AN1112" s="11"/>
      <c r="AO1112" s="11"/>
      <c r="AP1112" s="11"/>
      <c r="AQ1112" s="11"/>
      <c r="AR1112" s="11"/>
      <c r="AS1112" s="11"/>
      <c r="AT1112" s="11"/>
      <c r="AU1112" s="11"/>
      <c r="AV1112" s="11"/>
      <c r="AW1112" s="11"/>
      <c r="AX1112" s="11"/>
      <c r="AY1112" s="11"/>
      <c r="AZ1112" s="11"/>
      <c r="BA1112" s="11"/>
      <c r="BB1112" s="11"/>
      <c r="BC1112" s="11"/>
      <c r="BD1112" s="11"/>
      <c r="BE1112" s="11"/>
      <c r="BF1112" s="11"/>
      <c r="BG1112" s="11"/>
      <c r="BH1112" s="11"/>
      <c r="BI1112" s="11"/>
    </row>
    <row r="1113" spans="18:61" x14ac:dyDescent="0.2">
      <c r="R1113" s="11"/>
      <c r="S1113" s="154"/>
      <c r="T1113" s="13"/>
      <c r="U1113" s="13"/>
      <c r="V1113" s="11"/>
      <c r="W1113" s="11"/>
      <c r="X1113" s="12"/>
      <c r="AN1113" s="11"/>
      <c r="AO1113" s="11"/>
      <c r="AP1113" s="11"/>
      <c r="AQ1113" s="11"/>
      <c r="AR1113" s="11"/>
      <c r="AS1113" s="11"/>
      <c r="AT1113" s="11"/>
      <c r="AU1113" s="11"/>
      <c r="AV1113" s="11"/>
      <c r="AW1113" s="11"/>
      <c r="AX1113" s="11"/>
      <c r="AY1113" s="11"/>
      <c r="AZ1113" s="11"/>
      <c r="BA1113" s="11"/>
      <c r="BB1113" s="11"/>
      <c r="BC1113" s="11"/>
      <c r="BD1113" s="11"/>
      <c r="BE1113" s="11"/>
      <c r="BF1113" s="11"/>
      <c r="BG1113" s="11"/>
      <c r="BH1113" s="11"/>
      <c r="BI1113" s="11"/>
    </row>
    <row r="1114" spans="18:61" x14ac:dyDescent="0.2">
      <c r="R1114" s="11"/>
      <c r="S1114" s="154"/>
      <c r="T1114" s="13"/>
      <c r="U1114" s="13"/>
      <c r="V1114" s="11"/>
      <c r="W1114" s="11"/>
      <c r="X1114" s="12"/>
      <c r="AN1114" s="11"/>
      <c r="AO1114" s="11"/>
      <c r="AP1114" s="11"/>
      <c r="AQ1114" s="11"/>
      <c r="AR1114" s="11"/>
      <c r="AS1114" s="11"/>
      <c r="AT1114" s="11"/>
      <c r="AU1114" s="11"/>
      <c r="AV1114" s="11"/>
      <c r="AW1114" s="11"/>
      <c r="AX1114" s="11"/>
      <c r="AY1114" s="11"/>
      <c r="AZ1114" s="11"/>
      <c r="BA1114" s="11"/>
      <c r="BB1114" s="11"/>
      <c r="BC1114" s="11"/>
      <c r="BD1114" s="11"/>
      <c r="BE1114" s="11"/>
      <c r="BF1114" s="11"/>
      <c r="BG1114" s="11"/>
      <c r="BH1114" s="11"/>
      <c r="BI1114" s="11"/>
    </row>
    <row r="1115" spans="18:61" x14ac:dyDescent="0.2">
      <c r="R1115" s="11"/>
      <c r="S1115" s="154"/>
      <c r="T1115" s="13"/>
      <c r="U1115" s="13"/>
      <c r="V1115" s="11"/>
      <c r="W1115" s="11"/>
      <c r="X1115" s="12"/>
      <c r="AN1115" s="11"/>
      <c r="AO1115" s="11"/>
      <c r="AP1115" s="11"/>
      <c r="AQ1115" s="11"/>
      <c r="AR1115" s="11"/>
      <c r="AS1115" s="11"/>
      <c r="AT1115" s="11"/>
      <c r="AU1115" s="11"/>
      <c r="AV1115" s="11"/>
      <c r="AW1115" s="11"/>
      <c r="AX1115" s="11"/>
      <c r="AY1115" s="11"/>
      <c r="AZ1115" s="11"/>
      <c r="BA1115" s="11"/>
      <c r="BB1115" s="11"/>
      <c r="BC1115" s="11"/>
      <c r="BD1115" s="11"/>
      <c r="BE1115" s="11"/>
      <c r="BF1115" s="11"/>
      <c r="BG1115" s="11"/>
      <c r="BH1115" s="11"/>
      <c r="BI1115" s="11"/>
    </row>
    <row r="1116" spans="18:61" x14ac:dyDescent="0.2">
      <c r="R1116" s="11"/>
      <c r="S1116" s="154"/>
      <c r="T1116" s="13"/>
      <c r="U1116" s="13"/>
      <c r="V1116" s="11"/>
      <c r="W1116" s="11"/>
      <c r="X1116" s="12"/>
      <c r="AN1116" s="11"/>
      <c r="AO1116" s="11"/>
      <c r="AP1116" s="11"/>
      <c r="AQ1116" s="11"/>
      <c r="AR1116" s="11"/>
      <c r="AS1116" s="11"/>
      <c r="AT1116" s="11"/>
      <c r="AU1116" s="11"/>
      <c r="AV1116" s="11"/>
      <c r="AW1116" s="11"/>
      <c r="AX1116" s="11"/>
      <c r="AY1116" s="11"/>
      <c r="AZ1116" s="11"/>
      <c r="BA1116" s="11"/>
      <c r="BB1116" s="11"/>
      <c r="BC1116" s="11"/>
      <c r="BD1116" s="11"/>
      <c r="BE1116" s="11"/>
      <c r="BF1116" s="11"/>
      <c r="BG1116" s="11"/>
      <c r="BH1116" s="11"/>
      <c r="BI1116" s="11"/>
    </row>
    <row r="1117" spans="18:61" x14ac:dyDescent="0.2">
      <c r="R1117" s="11"/>
      <c r="S1117" s="154"/>
      <c r="T1117" s="13"/>
      <c r="U1117" s="13"/>
      <c r="V1117" s="11"/>
      <c r="W1117" s="11"/>
      <c r="X1117" s="12"/>
      <c r="AN1117" s="11"/>
      <c r="AO1117" s="11"/>
      <c r="AP1117" s="11"/>
      <c r="AQ1117" s="11"/>
      <c r="AR1117" s="11"/>
      <c r="AS1117" s="11"/>
      <c r="AT1117" s="11"/>
      <c r="AU1117" s="11"/>
      <c r="AV1117" s="11"/>
      <c r="AW1117" s="11"/>
      <c r="AX1117" s="11"/>
      <c r="AY1117" s="11"/>
      <c r="AZ1117" s="11"/>
      <c r="BA1117" s="11"/>
      <c r="BB1117" s="11"/>
      <c r="BC1117" s="11"/>
      <c r="BD1117" s="11"/>
      <c r="BE1117" s="11"/>
      <c r="BF1117" s="11"/>
      <c r="BG1117" s="11"/>
      <c r="BH1117" s="11"/>
      <c r="BI1117" s="11"/>
    </row>
    <row r="1118" spans="18:61" x14ac:dyDescent="0.2">
      <c r="R1118" s="11"/>
      <c r="S1118" s="154"/>
      <c r="T1118" s="13"/>
      <c r="U1118" s="13"/>
      <c r="V1118" s="11"/>
      <c r="W1118" s="11"/>
      <c r="X1118" s="12"/>
      <c r="AN1118" s="11"/>
      <c r="AO1118" s="11"/>
      <c r="AP1118" s="11"/>
      <c r="AQ1118" s="11"/>
      <c r="AR1118" s="11"/>
      <c r="AS1118" s="11"/>
      <c r="AT1118" s="11"/>
      <c r="AU1118" s="11"/>
      <c r="AV1118" s="11"/>
      <c r="AW1118" s="11"/>
      <c r="AX1118" s="11"/>
      <c r="AY1118" s="11"/>
      <c r="AZ1118" s="11"/>
      <c r="BA1118" s="11"/>
      <c r="BB1118" s="11"/>
      <c r="BC1118" s="11"/>
      <c r="BD1118" s="11"/>
      <c r="BE1118" s="11"/>
      <c r="BF1118" s="11"/>
      <c r="BG1118" s="11"/>
      <c r="BH1118" s="11"/>
      <c r="BI1118" s="11"/>
    </row>
    <row r="1119" spans="18:61" x14ac:dyDescent="0.2">
      <c r="R1119" s="11"/>
      <c r="S1119" s="154"/>
      <c r="T1119" s="13"/>
      <c r="U1119" s="13"/>
      <c r="V1119" s="11"/>
      <c r="W1119" s="11"/>
      <c r="X1119" s="12"/>
      <c r="AN1119" s="11"/>
      <c r="AO1119" s="11"/>
      <c r="AP1119" s="11"/>
      <c r="AQ1119" s="11"/>
      <c r="AR1119" s="11"/>
      <c r="AS1119" s="11"/>
      <c r="AT1119" s="11"/>
      <c r="AU1119" s="11"/>
      <c r="AV1119" s="11"/>
      <c r="AW1119" s="11"/>
      <c r="AX1119" s="11"/>
      <c r="AY1119" s="11"/>
      <c r="AZ1119" s="11"/>
      <c r="BA1119" s="11"/>
      <c r="BB1119" s="11"/>
      <c r="BC1119" s="11"/>
      <c r="BD1119" s="11"/>
      <c r="BE1119" s="11"/>
      <c r="BF1119" s="11"/>
      <c r="BG1119" s="11"/>
      <c r="BH1119" s="11"/>
      <c r="BI1119" s="11"/>
    </row>
    <row r="1120" spans="18:61" x14ac:dyDescent="0.2">
      <c r="R1120" s="11"/>
      <c r="S1120" s="154"/>
      <c r="T1120" s="13"/>
      <c r="U1120" s="13"/>
      <c r="V1120" s="11"/>
      <c r="W1120" s="11"/>
      <c r="X1120" s="12"/>
      <c r="AN1120" s="11"/>
      <c r="AO1120" s="11"/>
      <c r="AP1120" s="11"/>
      <c r="AQ1120" s="11"/>
      <c r="AR1120" s="11"/>
      <c r="AS1120" s="11"/>
      <c r="AT1120" s="11"/>
      <c r="AU1120" s="11"/>
      <c r="AV1120" s="11"/>
      <c r="AW1120" s="11"/>
      <c r="AX1120" s="11"/>
      <c r="AY1120" s="11"/>
      <c r="AZ1120" s="11"/>
      <c r="BA1120" s="11"/>
      <c r="BB1120" s="11"/>
      <c r="BC1120" s="11"/>
      <c r="BD1120" s="11"/>
      <c r="BE1120" s="11"/>
      <c r="BF1120" s="11"/>
      <c r="BG1120" s="11"/>
      <c r="BH1120" s="11"/>
      <c r="BI1120" s="11"/>
    </row>
    <row r="1121" spans="18:61" x14ac:dyDescent="0.2">
      <c r="R1121" s="11"/>
      <c r="S1121" s="154"/>
      <c r="T1121" s="13"/>
      <c r="U1121" s="13"/>
      <c r="V1121" s="11"/>
      <c r="W1121" s="11"/>
      <c r="X1121" s="12"/>
      <c r="AN1121" s="11"/>
      <c r="AO1121" s="11"/>
      <c r="AP1121" s="11"/>
      <c r="AQ1121" s="11"/>
      <c r="AR1121" s="11"/>
      <c r="AS1121" s="11"/>
      <c r="AT1121" s="11"/>
      <c r="AU1121" s="11"/>
      <c r="AV1121" s="11"/>
      <c r="AW1121" s="11"/>
      <c r="AX1121" s="11"/>
      <c r="AY1121" s="11"/>
      <c r="AZ1121" s="11"/>
      <c r="BA1121" s="11"/>
      <c r="BB1121" s="11"/>
      <c r="BC1121" s="11"/>
      <c r="BD1121" s="11"/>
      <c r="BE1121" s="11"/>
      <c r="BF1121" s="11"/>
      <c r="BG1121" s="11"/>
      <c r="BH1121" s="11"/>
      <c r="BI1121" s="11"/>
    </row>
    <row r="1122" spans="18:61" x14ac:dyDescent="0.2">
      <c r="R1122" s="11"/>
      <c r="S1122" s="154"/>
      <c r="T1122" s="13"/>
      <c r="U1122" s="13"/>
      <c r="V1122" s="11"/>
      <c r="W1122" s="11"/>
      <c r="X1122" s="12"/>
      <c r="AN1122" s="11"/>
      <c r="AO1122" s="11"/>
      <c r="AP1122" s="11"/>
      <c r="AQ1122" s="11"/>
      <c r="AR1122" s="11"/>
      <c r="AS1122" s="11"/>
      <c r="AT1122" s="11"/>
      <c r="AU1122" s="11"/>
      <c r="AV1122" s="11"/>
      <c r="AW1122" s="11"/>
      <c r="AX1122" s="11"/>
      <c r="AY1122" s="11"/>
      <c r="AZ1122" s="11"/>
      <c r="BA1122" s="11"/>
      <c r="BB1122" s="11"/>
      <c r="BC1122" s="11"/>
      <c r="BD1122" s="11"/>
      <c r="BE1122" s="11"/>
      <c r="BF1122" s="11"/>
      <c r="BG1122" s="11"/>
      <c r="BH1122" s="11"/>
      <c r="BI1122" s="11"/>
    </row>
    <row r="1123" spans="18:61" x14ac:dyDescent="0.2">
      <c r="R1123" s="11"/>
      <c r="S1123" s="154"/>
      <c r="T1123" s="13"/>
      <c r="U1123" s="13"/>
      <c r="V1123" s="11"/>
      <c r="W1123" s="11"/>
      <c r="X1123" s="12"/>
      <c r="AN1123" s="11"/>
      <c r="AO1123" s="11"/>
      <c r="AP1123" s="11"/>
      <c r="AQ1123" s="11"/>
      <c r="AR1123" s="11"/>
      <c r="AS1123" s="11"/>
      <c r="AT1123" s="11"/>
      <c r="AU1123" s="11"/>
      <c r="AV1123" s="11"/>
      <c r="AW1123" s="11"/>
      <c r="AX1123" s="11"/>
      <c r="AY1123" s="11"/>
      <c r="AZ1123" s="11"/>
      <c r="BA1123" s="11"/>
      <c r="BB1123" s="11"/>
      <c r="BC1123" s="11"/>
      <c r="BD1123" s="11"/>
      <c r="BE1123" s="11"/>
      <c r="BF1123" s="11"/>
      <c r="BG1123" s="11"/>
      <c r="BH1123" s="11"/>
      <c r="BI1123" s="11"/>
    </row>
    <row r="1124" spans="18:61" x14ac:dyDescent="0.2">
      <c r="R1124" s="11"/>
      <c r="S1124" s="154"/>
      <c r="T1124" s="13"/>
      <c r="U1124" s="13"/>
      <c r="V1124" s="11"/>
      <c r="W1124" s="11"/>
      <c r="X1124" s="12"/>
      <c r="AN1124" s="11"/>
      <c r="AO1124" s="11"/>
      <c r="AP1124" s="11"/>
      <c r="AQ1124" s="11"/>
      <c r="AR1124" s="11"/>
      <c r="AS1124" s="11"/>
      <c r="AT1124" s="11"/>
      <c r="AU1124" s="11"/>
      <c r="AV1124" s="11"/>
      <c r="AW1124" s="11"/>
      <c r="AX1124" s="11"/>
      <c r="AY1124" s="11"/>
      <c r="AZ1124" s="11"/>
      <c r="BA1124" s="11"/>
      <c r="BB1124" s="11"/>
      <c r="BC1124" s="11"/>
      <c r="BD1124" s="11"/>
      <c r="BE1124" s="11"/>
      <c r="BF1124" s="11"/>
      <c r="BG1124" s="11"/>
      <c r="BH1124" s="11"/>
      <c r="BI1124" s="11"/>
    </row>
    <row r="1125" spans="18:61" x14ac:dyDescent="0.2">
      <c r="R1125" s="11"/>
      <c r="S1125" s="154"/>
      <c r="T1125" s="13"/>
      <c r="U1125" s="13"/>
      <c r="V1125" s="11"/>
      <c r="W1125" s="11"/>
      <c r="X1125" s="12"/>
      <c r="AN1125" s="11"/>
      <c r="AO1125" s="11"/>
      <c r="AP1125" s="11"/>
      <c r="AQ1125" s="11"/>
      <c r="AR1125" s="11"/>
      <c r="AS1125" s="11"/>
      <c r="AT1125" s="11"/>
      <c r="AU1125" s="11"/>
      <c r="AV1125" s="11"/>
      <c r="AW1125" s="11"/>
      <c r="AX1125" s="11"/>
      <c r="AY1125" s="11"/>
      <c r="AZ1125" s="11"/>
      <c r="BA1125" s="11"/>
      <c r="BB1125" s="11"/>
      <c r="BC1125" s="11"/>
      <c r="BD1125" s="11"/>
      <c r="BE1125" s="11"/>
      <c r="BF1125" s="11"/>
      <c r="BG1125" s="11"/>
      <c r="BH1125" s="11"/>
      <c r="BI1125" s="11"/>
    </row>
    <row r="1126" spans="18:61" x14ac:dyDescent="0.2">
      <c r="R1126" s="11"/>
      <c r="S1126" s="154"/>
      <c r="T1126" s="13"/>
      <c r="U1126" s="13"/>
      <c r="V1126" s="11"/>
      <c r="W1126" s="11"/>
      <c r="X1126" s="12"/>
      <c r="AN1126" s="11"/>
      <c r="AO1126" s="11"/>
      <c r="AP1126" s="11"/>
      <c r="AQ1126" s="11"/>
      <c r="AR1126" s="11"/>
      <c r="AS1126" s="11"/>
      <c r="AT1126" s="11"/>
      <c r="AU1126" s="11"/>
      <c r="AV1126" s="11"/>
      <c r="AW1126" s="11"/>
      <c r="AX1126" s="11"/>
      <c r="AY1126" s="11"/>
      <c r="AZ1126" s="11"/>
      <c r="BA1126" s="11"/>
      <c r="BB1126" s="11"/>
      <c r="BC1126" s="11"/>
      <c r="BD1126" s="11"/>
      <c r="BE1126" s="11"/>
      <c r="BF1126" s="11"/>
      <c r="BG1126" s="11"/>
      <c r="BH1126" s="11"/>
      <c r="BI1126" s="11"/>
    </row>
    <row r="1127" spans="18:61" x14ac:dyDescent="0.2">
      <c r="R1127" s="11"/>
      <c r="S1127" s="154"/>
      <c r="T1127" s="13"/>
      <c r="U1127" s="13"/>
      <c r="V1127" s="11"/>
      <c r="W1127" s="11"/>
      <c r="X1127" s="12"/>
      <c r="AN1127" s="11"/>
      <c r="AO1127" s="11"/>
      <c r="AP1127" s="11"/>
      <c r="AQ1127" s="11"/>
      <c r="AR1127" s="11"/>
      <c r="AS1127" s="11"/>
      <c r="AT1127" s="11"/>
      <c r="AU1127" s="11"/>
      <c r="AV1127" s="11"/>
      <c r="AW1127" s="11"/>
      <c r="AX1127" s="11"/>
      <c r="AY1127" s="11"/>
      <c r="AZ1127" s="11"/>
      <c r="BA1127" s="11"/>
      <c r="BB1127" s="11"/>
      <c r="BC1127" s="11"/>
      <c r="BD1127" s="11"/>
      <c r="BE1127" s="11"/>
      <c r="BF1127" s="11"/>
      <c r="BG1127" s="11"/>
      <c r="BH1127" s="11"/>
      <c r="BI1127" s="11"/>
    </row>
    <row r="1128" spans="18:61" x14ac:dyDescent="0.2">
      <c r="R1128" s="11"/>
      <c r="S1128" s="154"/>
      <c r="T1128" s="13"/>
      <c r="U1128" s="13"/>
      <c r="V1128" s="11"/>
      <c r="W1128" s="11"/>
      <c r="X1128" s="12"/>
      <c r="AN1128" s="11"/>
      <c r="AO1128" s="11"/>
      <c r="AP1128" s="11"/>
      <c r="AQ1128" s="11"/>
      <c r="AR1128" s="11"/>
      <c r="AS1128" s="11"/>
      <c r="AT1128" s="11"/>
      <c r="AU1128" s="11"/>
      <c r="AV1128" s="11"/>
      <c r="AW1128" s="11"/>
      <c r="AX1128" s="11"/>
      <c r="AY1128" s="11"/>
      <c r="AZ1128" s="11"/>
      <c r="BA1128" s="11"/>
      <c r="BB1128" s="11"/>
      <c r="BC1128" s="11"/>
      <c r="BD1128" s="11"/>
      <c r="BE1128" s="11"/>
      <c r="BF1128" s="11"/>
      <c r="BG1128" s="11"/>
      <c r="BH1128" s="11"/>
      <c r="BI1128" s="11"/>
    </row>
    <row r="1129" spans="18:61" x14ac:dyDescent="0.2">
      <c r="R1129" s="11"/>
      <c r="S1129" s="154"/>
      <c r="T1129" s="13"/>
      <c r="U1129" s="13"/>
      <c r="V1129" s="11"/>
      <c r="W1129" s="11"/>
      <c r="X1129" s="12"/>
      <c r="AN1129" s="11"/>
      <c r="AO1129" s="11"/>
      <c r="AP1129" s="11"/>
      <c r="AQ1129" s="11"/>
      <c r="AR1129" s="11"/>
      <c r="AS1129" s="11"/>
      <c r="AT1129" s="11"/>
      <c r="AU1129" s="11"/>
      <c r="AV1129" s="11"/>
      <c r="AW1129" s="11"/>
      <c r="AX1129" s="11"/>
      <c r="AY1129" s="11"/>
      <c r="AZ1129" s="11"/>
      <c r="BA1129" s="11"/>
      <c r="BB1129" s="11"/>
      <c r="BC1129" s="11"/>
      <c r="BD1129" s="11"/>
      <c r="BE1129" s="11"/>
      <c r="BF1129" s="11"/>
      <c r="BG1129" s="11"/>
      <c r="BH1129" s="11"/>
      <c r="BI1129" s="11"/>
    </row>
    <row r="1130" spans="18:61" x14ac:dyDescent="0.2">
      <c r="R1130" s="11"/>
      <c r="S1130" s="154"/>
      <c r="T1130" s="13"/>
      <c r="U1130" s="13"/>
      <c r="V1130" s="11"/>
      <c r="W1130" s="11"/>
      <c r="X1130" s="12"/>
      <c r="AN1130" s="11"/>
      <c r="AO1130" s="11"/>
      <c r="AP1130" s="11"/>
      <c r="AQ1130" s="11"/>
      <c r="AR1130" s="11"/>
      <c r="AS1130" s="11"/>
      <c r="AT1130" s="11"/>
      <c r="AU1130" s="11"/>
      <c r="AV1130" s="11"/>
      <c r="AW1130" s="11"/>
      <c r="AX1130" s="11"/>
      <c r="AY1130" s="11"/>
      <c r="AZ1130" s="11"/>
      <c r="BA1130" s="11"/>
      <c r="BB1130" s="11"/>
      <c r="BC1130" s="11"/>
      <c r="BD1130" s="11"/>
      <c r="BE1130" s="11"/>
      <c r="BF1130" s="11"/>
      <c r="BG1130" s="11"/>
      <c r="BH1130" s="11"/>
      <c r="BI1130" s="11"/>
    </row>
    <row r="1131" spans="18:61" x14ac:dyDescent="0.2">
      <c r="R1131" s="11"/>
      <c r="S1131" s="154"/>
      <c r="T1131" s="13"/>
      <c r="U1131" s="13"/>
      <c r="V1131" s="11"/>
      <c r="W1131" s="11"/>
      <c r="X1131" s="12"/>
      <c r="AN1131" s="11"/>
      <c r="AO1131" s="11"/>
      <c r="AP1131" s="11"/>
      <c r="AQ1131" s="11"/>
      <c r="AR1131" s="11"/>
      <c r="AS1131" s="11"/>
      <c r="AT1131" s="11"/>
      <c r="AU1131" s="11"/>
      <c r="AV1131" s="11"/>
      <c r="AW1131" s="11"/>
      <c r="AX1131" s="11"/>
      <c r="AY1131" s="11"/>
      <c r="AZ1131" s="11"/>
      <c r="BA1131" s="11"/>
      <c r="BB1131" s="11"/>
      <c r="BC1131" s="11"/>
      <c r="BD1131" s="11"/>
      <c r="BE1131" s="11"/>
      <c r="BF1131" s="11"/>
      <c r="BG1131" s="11"/>
      <c r="BH1131" s="11"/>
      <c r="BI1131" s="11"/>
    </row>
    <row r="1132" spans="18:61" x14ac:dyDescent="0.2">
      <c r="R1132" s="11"/>
      <c r="S1132" s="154"/>
      <c r="T1132" s="13"/>
      <c r="U1132" s="13"/>
      <c r="V1132" s="11"/>
      <c r="W1132" s="11"/>
      <c r="X1132" s="12"/>
      <c r="AN1132" s="11"/>
      <c r="AO1132" s="11"/>
      <c r="AP1132" s="11"/>
      <c r="AQ1132" s="11"/>
      <c r="AR1132" s="11"/>
      <c r="AS1132" s="11"/>
      <c r="AT1132" s="11"/>
      <c r="AU1132" s="11"/>
      <c r="AV1132" s="11"/>
      <c r="AW1132" s="11"/>
      <c r="AX1132" s="11"/>
      <c r="AY1132" s="11"/>
      <c r="AZ1132" s="11"/>
      <c r="BA1132" s="11"/>
      <c r="BB1132" s="11"/>
      <c r="BC1132" s="11"/>
      <c r="BD1132" s="11"/>
      <c r="BE1132" s="11"/>
      <c r="BF1132" s="11"/>
      <c r="BG1132" s="11"/>
      <c r="BH1132" s="11"/>
      <c r="BI1132" s="11"/>
    </row>
    <row r="1133" spans="18:61" x14ac:dyDescent="0.2">
      <c r="R1133" s="11"/>
      <c r="S1133" s="154"/>
      <c r="T1133" s="13"/>
      <c r="U1133" s="13"/>
      <c r="V1133" s="11"/>
      <c r="W1133" s="11"/>
      <c r="X1133" s="12"/>
      <c r="AN1133" s="11"/>
      <c r="AO1133" s="11"/>
      <c r="AP1133" s="11"/>
      <c r="AQ1133" s="11"/>
      <c r="AR1133" s="11"/>
      <c r="AS1133" s="11"/>
      <c r="AT1133" s="11"/>
      <c r="AU1133" s="11"/>
      <c r="AV1133" s="11"/>
      <c r="AW1133" s="11"/>
      <c r="AX1133" s="11"/>
      <c r="AY1133" s="11"/>
      <c r="AZ1133" s="11"/>
      <c r="BA1133" s="11"/>
      <c r="BB1133" s="11"/>
      <c r="BC1133" s="11"/>
      <c r="BD1133" s="11"/>
      <c r="BE1133" s="11"/>
      <c r="BF1133" s="11"/>
      <c r="BG1133" s="11"/>
      <c r="BH1133" s="11"/>
      <c r="BI1133" s="11"/>
    </row>
    <row r="1134" spans="18:61" x14ac:dyDescent="0.2">
      <c r="R1134" s="11"/>
      <c r="S1134" s="154"/>
      <c r="T1134" s="13"/>
      <c r="U1134" s="13"/>
      <c r="V1134" s="11"/>
      <c r="W1134" s="11"/>
      <c r="X1134" s="12"/>
      <c r="AN1134" s="11"/>
      <c r="AO1134" s="11"/>
      <c r="AP1134" s="11"/>
      <c r="AQ1134" s="11"/>
      <c r="AR1134" s="11"/>
      <c r="AS1134" s="11"/>
      <c r="AT1134" s="11"/>
      <c r="AU1134" s="11"/>
      <c r="AV1134" s="11"/>
      <c r="AW1134" s="11"/>
      <c r="AX1134" s="11"/>
      <c r="AY1134" s="11"/>
      <c r="AZ1134" s="11"/>
      <c r="BA1134" s="11"/>
      <c r="BB1134" s="11"/>
      <c r="BC1134" s="11"/>
      <c r="BD1134" s="11"/>
      <c r="BE1134" s="11"/>
      <c r="BF1134" s="11"/>
      <c r="BG1134" s="11"/>
      <c r="BH1134" s="11"/>
      <c r="BI1134" s="11"/>
    </row>
    <row r="1135" spans="18:61" x14ac:dyDescent="0.2">
      <c r="R1135" s="11"/>
      <c r="S1135" s="154"/>
      <c r="T1135" s="13"/>
      <c r="U1135" s="13"/>
      <c r="V1135" s="11"/>
      <c r="W1135" s="11"/>
      <c r="X1135" s="12"/>
      <c r="AN1135" s="11"/>
      <c r="AO1135" s="11"/>
      <c r="AP1135" s="11"/>
      <c r="AQ1135" s="11"/>
      <c r="AR1135" s="11"/>
      <c r="AS1135" s="11"/>
      <c r="AT1135" s="11"/>
      <c r="AU1135" s="11"/>
      <c r="AV1135" s="11"/>
      <c r="AW1135" s="11"/>
      <c r="AX1135" s="11"/>
      <c r="AY1135" s="11"/>
      <c r="AZ1135" s="11"/>
      <c r="BA1135" s="11"/>
      <c r="BB1135" s="11"/>
      <c r="BC1135" s="11"/>
      <c r="BD1135" s="11"/>
      <c r="BE1135" s="11"/>
      <c r="BF1135" s="11"/>
      <c r="BG1135" s="11"/>
      <c r="BH1135" s="11"/>
      <c r="BI1135" s="11"/>
    </row>
    <row r="1136" spans="18:61" x14ac:dyDescent="0.2">
      <c r="R1136" s="11"/>
      <c r="S1136" s="154"/>
      <c r="T1136" s="13"/>
      <c r="U1136" s="13"/>
      <c r="V1136" s="11"/>
      <c r="W1136" s="11"/>
      <c r="X1136" s="12"/>
      <c r="AN1136" s="11"/>
      <c r="AO1136" s="11"/>
      <c r="AP1136" s="11"/>
      <c r="AQ1136" s="11"/>
      <c r="AR1136" s="11"/>
      <c r="AS1136" s="11"/>
      <c r="AT1136" s="11"/>
      <c r="AU1136" s="11"/>
      <c r="AV1136" s="11"/>
      <c r="AW1136" s="11"/>
      <c r="AX1136" s="11"/>
      <c r="AY1136" s="11"/>
      <c r="AZ1136" s="11"/>
      <c r="BA1136" s="11"/>
      <c r="BB1136" s="11"/>
      <c r="BC1136" s="11"/>
      <c r="BD1136" s="11"/>
      <c r="BE1136" s="11"/>
      <c r="BF1136" s="11"/>
      <c r="BG1136" s="11"/>
      <c r="BH1136" s="11"/>
      <c r="BI1136" s="11"/>
    </row>
    <row r="1137" spans="18:61" x14ac:dyDescent="0.2">
      <c r="R1137" s="11"/>
      <c r="S1137" s="154"/>
      <c r="T1137" s="13"/>
      <c r="U1137" s="13"/>
      <c r="V1137" s="11"/>
      <c r="W1137" s="11"/>
      <c r="X1137" s="12"/>
      <c r="AN1137" s="11"/>
      <c r="AO1137" s="11"/>
      <c r="AP1137" s="11"/>
      <c r="AQ1137" s="11"/>
      <c r="AR1137" s="11"/>
      <c r="AS1137" s="11"/>
      <c r="AT1137" s="11"/>
      <c r="AU1137" s="11"/>
      <c r="AV1137" s="11"/>
      <c r="AW1137" s="11"/>
      <c r="AX1137" s="11"/>
      <c r="AY1137" s="11"/>
      <c r="AZ1137" s="11"/>
      <c r="BA1137" s="11"/>
      <c r="BB1137" s="11"/>
      <c r="BC1137" s="11"/>
      <c r="BD1137" s="11"/>
      <c r="BE1137" s="11"/>
      <c r="BF1137" s="11"/>
      <c r="BG1137" s="11"/>
      <c r="BH1137" s="11"/>
      <c r="BI1137" s="11"/>
    </row>
    <row r="1138" spans="18:61" x14ac:dyDescent="0.2">
      <c r="R1138" s="11"/>
      <c r="S1138" s="154"/>
      <c r="T1138" s="13"/>
      <c r="U1138" s="13"/>
      <c r="V1138" s="11"/>
      <c r="W1138" s="11"/>
      <c r="X1138" s="12"/>
      <c r="AN1138" s="11"/>
      <c r="AO1138" s="11"/>
      <c r="AP1138" s="11"/>
      <c r="AQ1138" s="11"/>
      <c r="AR1138" s="11"/>
      <c r="AS1138" s="11"/>
      <c r="AT1138" s="11"/>
      <c r="AU1138" s="11"/>
      <c r="AV1138" s="11"/>
      <c r="AW1138" s="11"/>
      <c r="AX1138" s="11"/>
      <c r="AY1138" s="11"/>
      <c r="AZ1138" s="11"/>
      <c r="BA1138" s="11"/>
      <c r="BB1138" s="11"/>
      <c r="BC1138" s="11"/>
      <c r="BD1138" s="11"/>
      <c r="BE1138" s="11"/>
      <c r="BF1138" s="11"/>
      <c r="BG1138" s="11"/>
      <c r="BH1138" s="11"/>
      <c r="BI1138" s="11"/>
    </row>
    <row r="1139" spans="18:61" x14ac:dyDescent="0.2">
      <c r="R1139" s="11"/>
      <c r="S1139" s="154"/>
      <c r="T1139" s="13"/>
      <c r="U1139" s="13"/>
      <c r="V1139" s="11"/>
      <c r="W1139" s="11"/>
      <c r="X1139" s="12"/>
      <c r="AN1139" s="11"/>
      <c r="AO1139" s="11"/>
      <c r="AP1139" s="11"/>
      <c r="AQ1139" s="11"/>
      <c r="AR1139" s="11"/>
      <c r="AS1139" s="11"/>
      <c r="AT1139" s="11"/>
      <c r="AU1139" s="11"/>
      <c r="AV1139" s="11"/>
      <c r="AW1139" s="11"/>
      <c r="AX1139" s="11"/>
      <c r="AY1139" s="11"/>
      <c r="AZ1139" s="11"/>
      <c r="BA1139" s="11"/>
      <c r="BB1139" s="11"/>
      <c r="BC1139" s="11"/>
      <c r="BD1139" s="11"/>
      <c r="BE1139" s="11"/>
      <c r="BF1139" s="11"/>
      <c r="BG1139" s="11"/>
      <c r="BH1139" s="11"/>
      <c r="BI1139" s="11"/>
    </row>
    <row r="1140" spans="18:61" x14ac:dyDescent="0.2">
      <c r="R1140" s="11"/>
      <c r="S1140" s="154"/>
      <c r="T1140" s="13"/>
      <c r="U1140" s="13"/>
      <c r="V1140" s="11"/>
      <c r="W1140" s="11"/>
      <c r="X1140" s="12"/>
      <c r="AN1140" s="11"/>
      <c r="AO1140" s="11"/>
      <c r="AP1140" s="11"/>
      <c r="AQ1140" s="11"/>
      <c r="AR1140" s="11"/>
      <c r="AS1140" s="11"/>
      <c r="AT1140" s="11"/>
      <c r="AU1140" s="11"/>
      <c r="AV1140" s="11"/>
      <c r="AW1140" s="11"/>
      <c r="AX1140" s="11"/>
      <c r="AY1140" s="11"/>
      <c r="AZ1140" s="11"/>
      <c r="BA1140" s="11"/>
      <c r="BB1140" s="11"/>
      <c r="BC1140" s="11"/>
      <c r="BD1140" s="11"/>
      <c r="BE1140" s="11"/>
      <c r="BF1140" s="11"/>
      <c r="BG1140" s="11"/>
      <c r="BH1140" s="11"/>
      <c r="BI1140" s="11"/>
    </row>
    <row r="1141" spans="18:61" x14ac:dyDescent="0.2">
      <c r="R1141" s="11"/>
      <c r="S1141" s="154"/>
      <c r="T1141" s="13"/>
      <c r="U1141" s="13"/>
      <c r="V1141" s="11"/>
      <c r="W1141" s="11"/>
      <c r="X1141" s="12"/>
      <c r="AN1141" s="11"/>
      <c r="AO1141" s="11"/>
      <c r="AP1141" s="11"/>
      <c r="AQ1141" s="11"/>
      <c r="AR1141" s="11"/>
      <c r="AS1141" s="11"/>
      <c r="AT1141" s="11"/>
      <c r="AU1141" s="11"/>
      <c r="AV1141" s="11"/>
      <c r="AW1141" s="11"/>
      <c r="AX1141" s="11"/>
      <c r="AY1141" s="11"/>
      <c r="AZ1141" s="11"/>
      <c r="BA1141" s="11"/>
      <c r="BB1141" s="11"/>
      <c r="BC1141" s="11"/>
      <c r="BD1141" s="11"/>
      <c r="BE1141" s="11"/>
      <c r="BF1141" s="11"/>
      <c r="BG1141" s="11"/>
      <c r="BH1141" s="11"/>
      <c r="BI1141" s="11"/>
    </row>
    <row r="1142" spans="18:61" x14ac:dyDescent="0.2">
      <c r="R1142" s="11"/>
      <c r="S1142" s="154"/>
      <c r="T1142" s="13"/>
      <c r="U1142" s="13"/>
      <c r="V1142" s="11"/>
      <c r="W1142" s="11"/>
      <c r="X1142" s="12"/>
      <c r="AN1142" s="11"/>
      <c r="AO1142" s="11"/>
      <c r="AP1142" s="11"/>
      <c r="AQ1142" s="11"/>
      <c r="AR1142" s="11"/>
      <c r="AS1142" s="11"/>
      <c r="AT1142" s="11"/>
      <c r="AU1142" s="11"/>
      <c r="AV1142" s="11"/>
      <c r="AW1142" s="11"/>
      <c r="AX1142" s="11"/>
      <c r="AY1142" s="11"/>
      <c r="AZ1142" s="11"/>
      <c r="BA1142" s="11"/>
      <c r="BB1142" s="11"/>
      <c r="BC1142" s="11"/>
      <c r="BD1142" s="11"/>
      <c r="BE1142" s="11"/>
      <c r="BF1142" s="11"/>
      <c r="BG1142" s="11"/>
      <c r="BH1142" s="11"/>
      <c r="BI1142" s="11"/>
    </row>
    <row r="1143" spans="18:61" x14ac:dyDescent="0.2">
      <c r="R1143" s="11"/>
      <c r="S1143" s="154"/>
      <c r="T1143" s="13"/>
      <c r="U1143" s="13"/>
      <c r="V1143" s="11"/>
      <c r="W1143" s="11"/>
      <c r="X1143" s="12"/>
      <c r="AN1143" s="11"/>
      <c r="AO1143" s="11"/>
      <c r="AP1143" s="11"/>
      <c r="AQ1143" s="11"/>
      <c r="AR1143" s="11"/>
      <c r="AS1143" s="11"/>
      <c r="AT1143" s="11"/>
      <c r="AU1143" s="11"/>
      <c r="AV1143" s="11"/>
      <c r="AW1143" s="11"/>
      <c r="AX1143" s="11"/>
      <c r="AY1143" s="11"/>
      <c r="AZ1143" s="11"/>
      <c r="BA1143" s="11"/>
      <c r="BB1143" s="11"/>
      <c r="BC1143" s="11"/>
      <c r="BD1143" s="11"/>
      <c r="BE1143" s="11"/>
      <c r="BF1143" s="11"/>
      <c r="BG1143" s="11"/>
      <c r="BH1143" s="11"/>
      <c r="BI1143" s="11"/>
    </row>
    <row r="1144" spans="18:61" x14ac:dyDescent="0.2">
      <c r="R1144" s="11"/>
      <c r="S1144" s="154"/>
      <c r="T1144" s="13"/>
      <c r="U1144" s="13"/>
      <c r="V1144" s="11"/>
      <c r="W1144" s="11"/>
      <c r="X1144" s="12"/>
      <c r="AN1144" s="11"/>
      <c r="AO1144" s="11"/>
      <c r="AP1144" s="11"/>
      <c r="AQ1144" s="11"/>
      <c r="AR1144" s="11"/>
      <c r="AS1144" s="11"/>
      <c r="AT1144" s="11"/>
      <c r="AU1144" s="11"/>
      <c r="AV1144" s="11"/>
      <c r="AW1144" s="11"/>
      <c r="AX1144" s="11"/>
      <c r="AY1144" s="11"/>
      <c r="AZ1144" s="11"/>
      <c r="BA1144" s="11"/>
      <c r="BB1144" s="11"/>
      <c r="BC1144" s="11"/>
      <c r="BD1144" s="11"/>
      <c r="BE1144" s="11"/>
      <c r="BF1144" s="11"/>
      <c r="BG1144" s="11"/>
      <c r="BH1144" s="11"/>
      <c r="BI1144" s="11"/>
    </row>
    <row r="1145" spans="18:61" x14ac:dyDescent="0.2">
      <c r="R1145" s="11"/>
      <c r="S1145" s="154"/>
      <c r="T1145" s="13"/>
      <c r="U1145" s="13"/>
      <c r="V1145" s="11"/>
      <c r="W1145" s="11"/>
      <c r="X1145" s="12"/>
      <c r="AN1145" s="11"/>
      <c r="AO1145" s="11"/>
      <c r="AP1145" s="11"/>
      <c r="AQ1145" s="11"/>
      <c r="AR1145" s="11"/>
      <c r="AS1145" s="11"/>
      <c r="AT1145" s="11"/>
      <c r="AU1145" s="11"/>
      <c r="AV1145" s="11"/>
      <c r="AW1145" s="11"/>
      <c r="AX1145" s="11"/>
      <c r="AY1145" s="11"/>
      <c r="AZ1145" s="11"/>
      <c r="BA1145" s="11"/>
      <c r="BB1145" s="11"/>
      <c r="BC1145" s="11"/>
      <c r="BD1145" s="11"/>
      <c r="BE1145" s="11"/>
      <c r="BF1145" s="11"/>
      <c r="BG1145" s="11"/>
      <c r="BH1145" s="11"/>
      <c r="BI1145" s="11"/>
    </row>
    <row r="1146" spans="18:61" x14ac:dyDescent="0.2">
      <c r="R1146" s="11"/>
      <c r="S1146" s="154"/>
      <c r="T1146" s="13"/>
      <c r="U1146" s="13"/>
      <c r="V1146" s="11"/>
      <c r="W1146" s="11"/>
      <c r="X1146" s="12"/>
      <c r="AN1146" s="11"/>
      <c r="AO1146" s="11"/>
      <c r="AP1146" s="11"/>
      <c r="AQ1146" s="11"/>
      <c r="AR1146" s="11"/>
      <c r="AS1146" s="11"/>
      <c r="AT1146" s="11"/>
      <c r="AU1146" s="11"/>
      <c r="AV1146" s="11"/>
      <c r="AW1146" s="11"/>
      <c r="AX1146" s="11"/>
      <c r="AY1146" s="11"/>
      <c r="AZ1146" s="11"/>
      <c r="BA1146" s="11"/>
      <c r="BB1146" s="11"/>
      <c r="BC1146" s="11"/>
      <c r="BD1146" s="11"/>
      <c r="BE1146" s="11"/>
      <c r="BF1146" s="11"/>
      <c r="BG1146" s="11"/>
      <c r="BH1146" s="11"/>
      <c r="BI1146" s="11"/>
    </row>
    <row r="1147" spans="18:61" x14ac:dyDescent="0.2">
      <c r="R1147" s="11"/>
      <c r="S1147" s="154"/>
      <c r="T1147" s="13"/>
      <c r="U1147" s="13"/>
      <c r="V1147" s="11"/>
      <c r="W1147" s="11"/>
      <c r="X1147" s="12"/>
      <c r="AN1147" s="11"/>
      <c r="AO1147" s="11"/>
      <c r="AP1147" s="11"/>
      <c r="AQ1147" s="11"/>
      <c r="AR1147" s="11"/>
      <c r="AS1147" s="11"/>
      <c r="AT1147" s="11"/>
      <c r="AU1147" s="11"/>
      <c r="AV1147" s="11"/>
      <c r="AW1147" s="11"/>
      <c r="AX1147" s="11"/>
      <c r="AY1147" s="11"/>
      <c r="AZ1147" s="11"/>
      <c r="BA1147" s="11"/>
      <c r="BB1147" s="11"/>
      <c r="BC1147" s="11"/>
      <c r="BD1147" s="11"/>
      <c r="BE1147" s="11"/>
      <c r="BF1147" s="11"/>
      <c r="BG1147" s="11"/>
      <c r="BH1147" s="11"/>
      <c r="BI1147" s="11"/>
    </row>
    <row r="1148" spans="18:61" x14ac:dyDescent="0.2">
      <c r="R1148" s="11"/>
      <c r="S1148" s="154"/>
      <c r="T1148" s="13"/>
      <c r="U1148" s="13"/>
      <c r="V1148" s="11"/>
      <c r="W1148" s="11"/>
      <c r="X1148" s="12"/>
      <c r="AN1148" s="11"/>
      <c r="AO1148" s="11"/>
      <c r="AP1148" s="11"/>
      <c r="AQ1148" s="11"/>
      <c r="AR1148" s="11"/>
      <c r="AS1148" s="11"/>
      <c r="AT1148" s="11"/>
      <c r="AU1148" s="11"/>
      <c r="AV1148" s="11"/>
      <c r="AW1148" s="11"/>
      <c r="AX1148" s="11"/>
      <c r="AY1148" s="11"/>
      <c r="AZ1148" s="11"/>
      <c r="BA1148" s="11"/>
      <c r="BB1148" s="11"/>
      <c r="BC1148" s="11"/>
      <c r="BD1148" s="11"/>
      <c r="BE1148" s="11"/>
      <c r="BF1148" s="11"/>
      <c r="BG1148" s="11"/>
      <c r="BH1148" s="11"/>
      <c r="BI1148" s="11"/>
    </row>
    <row r="1149" spans="18:61" x14ac:dyDescent="0.2">
      <c r="R1149" s="11"/>
      <c r="S1149" s="154"/>
      <c r="T1149" s="13"/>
      <c r="U1149" s="13"/>
      <c r="V1149" s="11"/>
      <c r="W1149" s="11"/>
      <c r="X1149" s="12"/>
      <c r="AN1149" s="11"/>
      <c r="AO1149" s="11"/>
      <c r="AP1149" s="11"/>
      <c r="AQ1149" s="11"/>
      <c r="AR1149" s="11"/>
      <c r="AS1149" s="11"/>
      <c r="AT1149" s="11"/>
      <c r="AU1149" s="11"/>
      <c r="AV1149" s="11"/>
      <c r="AW1149" s="11"/>
      <c r="AX1149" s="11"/>
      <c r="AY1149" s="11"/>
      <c r="AZ1149" s="11"/>
      <c r="BA1149" s="11"/>
      <c r="BB1149" s="11"/>
      <c r="BC1149" s="11"/>
      <c r="BD1149" s="11"/>
      <c r="BE1149" s="11"/>
      <c r="BF1149" s="11"/>
      <c r="BG1149" s="11"/>
      <c r="BH1149" s="11"/>
      <c r="BI1149" s="11"/>
    </row>
    <row r="1150" spans="18:61" x14ac:dyDescent="0.2">
      <c r="R1150" s="11"/>
      <c r="S1150" s="154"/>
      <c r="T1150" s="13"/>
      <c r="U1150" s="13"/>
      <c r="V1150" s="11"/>
      <c r="W1150" s="11"/>
      <c r="X1150" s="12"/>
      <c r="AN1150" s="11"/>
      <c r="AO1150" s="11"/>
      <c r="AP1150" s="11"/>
      <c r="AQ1150" s="11"/>
      <c r="AR1150" s="11"/>
      <c r="AS1150" s="11"/>
      <c r="AT1150" s="11"/>
      <c r="AU1150" s="11"/>
      <c r="AV1150" s="11"/>
      <c r="AW1150" s="11"/>
      <c r="AX1150" s="11"/>
      <c r="AY1150" s="11"/>
      <c r="AZ1150" s="11"/>
      <c r="BA1150" s="11"/>
      <c r="BB1150" s="11"/>
      <c r="BC1150" s="11"/>
      <c r="BD1150" s="11"/>
      <c r="BE1150" s="11"/>
      <c r="BF1150" s="11"/>
      <c r="BG1150" s="11"/>
      <c r="BH1150" s="11"/>
      <c r="BI1150" s="11"/>
    </row>
    <row r="1151" spans="18:61" x14ac:dyDescent="0.2">
      <c r="R1151" s="11"/>
      <c r="S1151" s="154"/>
      <c r="T1151" s="13"/>
      <c r="U1151" s="13"/>
      <c r="V1151" s="11"/>
      <c r="W1151" s="11"/>
      <c r="X1151" s="12"/>
      <c r="AN1151" s="11"/>
      <c r="AO1151" s="11"/>
      <c r="AP1151" s="11"/>
      <c r="AQ1151" s="11"/>
      <c r="AR1151" s="11"/>
      <c r="AS1151" s="11"/>
      <c r="AT1151" s="11"/>
      <c r="AU1151" s="11"/>
      <c r="AV1151" s="11"/>
      <c r="AW1151" s="11"/>
      <c r="AX1151" s="11"/>
      <c r="AY1151" s="11"/>
      <c r="AZ1151" s="11"/>
      <c r="BA1151" s="11"/>
      <c r="BB1151" s="11"/>
      <c r="BC1151" s="11"/>
      <c r="BD1151" s="11"/>
      <c r="BE1151" s="11"/>
      <c r="BF1151" s="11"/>
      <c r="BG1151" s="11"/>
      <c r="BH1151" s="11"/>
      <c r="BI1151" s="11"/>
    </row>
    <row r="1152" spans="18:61" x14ac:dyDescent="0.2">
      <c r="R1152" s="11"/>
      <c r="S1152" s="154"/>
      <c r="T1152" s="13"/>
      <c r="U1152" s="13"/>
      <c r="V1152" s="11"/>
      <c r="W1152" s="11"/>
      <c r="X1152" s="12"/>
      <c r="AN1152" s="11"/>
      <c r="AO1152" s="11"/>
      <c r="AP1152" s="11"/>
      <c r="AQ1152" s="11"/>
      <c r="AR1152" s="11"/>
      <c r="AS1152" s="11"/>
      <c r="AT1152" s="11"/>
      <c r="AU1152" s="11"/>
      <c r="AV1152" s="11"/>
      <c r="AW1152" s="11"/>
      <c r="AX1152" s="11"/>
      <c r="AY1152" s="11"/>
      <c r="AZ1152" s="11"/>
      <c r="BA1152" s="11"/>
      <c r="BB1152" s="11"/>
      <c r="BC1152" s="11"/>
      <c r="BD1152" s="11"/>
      <c r="BE1152" s="11"/>
      <c r="BF1152" s="11"/>
      <c r="BG1152" s="11"/>
      <c r="BH1152" s="11"/>
      <c r="BI1152" s="11"/>
    </row>
    <row r="1153" spans="18:61" x14ac:dyDescent="0.2">
      <c r="R1153" s="11"/>
      <c r="S1153" s="154"/>
      <c r="T1153" s="13"/>
      <c r="U1153" s="13"/>
      <c r="V1153" s="11"/>
      <c r="W1153" s="11"/>
      <c r="X1153" s="12"/>
      <c r="AN1153" s="11"/>
      <c r="AO1153" s="11"/>
      <c r="AP1153" s="11"/>
      <c r="AQ1153" s="11"/>
      <c r="AR1153" s="11"/>
      <c r="AS1153" s="11"/>
      <c r="AT1153" s="11"/>
      <c r="AU1153" s="11"/>
      <c r="AV1153" s="11"/>
      <c r="AW1153" s="11"/>
      <c r="AX1153" s="11"/>
      <c r="AY1153" s="11"/>
      <c r="AZ1153" s="11"/>
      <c r="BA1153" s="11"/>
      <c r="BB1153" s="11"/>
      <c r="BC1153" s="11"/>
      <c r="BD1153" s="11"/>
      <c r="BE1153" s="11"/>
      <c r="BF1153" s="11"/>
      <c r="BG1153" s="11"/>
      <c r="BH1153" s="11"/>
      <c r="BI1153" s="11"/>
    </row>
    <row r="1154" spans="18:61" x14ac:dyDescent="0.2">
      <c r="R1154" s="11"/>
      <c r="S1154" s="154"/>
      <c r="T1154" s="13"/>
      <c r="U1154" s="13"/>
      <c r="V1154" s="11"/>
      <c r="W1154" s="11"/>
      <c r="X1154" s="12"/>
      <c r="AN1154" s="11"/>
      <c r="AO1154" s="11"/>
      <c r="AP1154" s="11"/>
      <c r="AQ1154" s="11"/>
      <c r="AR1154" s="11"/>
      <c r="AS1154" s="11"/>
      <c r="AT1154" s="11"/>
      <c r="AU1154" s="11"/>
      <c r="AV1154" s="11"/>
      <c r="AW1154" s="11"/>
      <c r="AX1154" s="11"/>
      <c r="AY1154" s="11"/>
      <c r="AZ1154" s="11"/>
      <c r="BA1154" s="11"/>
      <c r="BB1154" s="11"/>
      <c r="BC1154" s="11"/>
      <c r="BD1154" s="11"/>
      <c r="BE1154" s="11"/>
      <c r="BF1154" s="11"/>
      <c r="BG1154" s="11"/>
      <c r="BH1154" s="11"/>
      <c r="BI1154" s="11"/>
    </row>
    <row r="1155" spans="18:61" x14ac:dyDescent="0.2">
      <c r="R1155" s="11"/>
      <c r="S1155" s="154"/>
      <c r="T1155" s="13"/>
      <c r="U1155" s="13"/>
      <c r="V1155" s="11"/>
      <c r="W1155" s="11"/>
      <c r="X1155" s="12"/>
      <c r="AN1155" s="11"/>
      <c r="AO1155" s="11"/>
      <c r="AP1155" s="11"/>
      <c r="AQ1155" s="11"/>
      <c r="AR1155" s="11"/>
      <c r="AS1155" s="11"/>
      <c r="AT1155" s="11"/>
      <c r="AU1155" s="11"/>
      <c r="AV1155" s="11"/>
      <c r="AW1155" s="11"/>
      <c r="AX1155" s="11"/>
      <c r="AY1155" s="11"/>
      <c r="AZ1155" s="11"/>
      <c r="BA1155" s="11"/>
      <c r="BB1155" s="11"/>
      <c r="BC1155" s="11"/>
      <c r="BD1155" s="11"/>
      <c r="BE1155" s="11"/>
      <c r="BF1155" s="11"/>
      <c r="BG1155" s="11"/>
      <c r="BH1155" s="11"/>
      <c r="BI1155" s="11"/>
    </row>
    <row r="1156" spans="18:61" x14ac:dyDescent="0.2">
      <c r="R1156" s="11"/>
      <c r="S1156" s="154"/>
      <c r="T1156" s="13"/>
      <c r="U1156" s="13"/>
      <c r="V1156" s="11"/>
      <c r="W1156" s="11"/>
      <c r="X1156" s="12"/>
      <c r="AN1156" s="11"/>
      <c r="AO1156" s="11"/>
      <c r="AP1156" s="11"/>
      <c r="AQ1156" s="11"/>
      <c r="AR1156" s="11"/>
      <c r="AS1156" s="11"/>
      <c r="AT1156" s="11"/>
      <c r="AU1156" s="11"/>
      <c r="AV1156" s="11"/>
      <c r="AW1156" s="11"/>
      <c r="AX1156" s="11"/>
      <c r="AY1156" s="11"/>
      <c r="AZ1156" s="11"/>
      <c r="BA1156" s="11"/>
      <c r="BB1156" s="11"/>
      <c r="BC1156" s="11"/>
      <c r="BD1156" s="11"/>
      <c r="BE1156" s="11"/>
      <c r="BF1156" s="11"/>
      <c r="BG1156" s="11"/>
      <c r="BH1156" s="11"/>
      <c r="BI1156" s="11"/>
    </row>
    <row r="1157" spans="18:61" x14ac:dyDescent="0.2">
      <c r="R1157" s="11"/>
      <c r="S1157" s="154"/>
      <c r="T1157" s="13"/>
      <c r="U1157" s="13"/>
      <c r="V1157" s="11"/>
      <c r="W1157" s="11"/>
      <c r="X1157" s="12"/>
      <c r="AN1157" s="11"/>
      <c r="AO1157" s="11"/>
      <c r="AP1157" s="11"/>
      <c r="AQ1157" s="11"/>
      <c r="AR1157" s="11"/>
      <c r="AS1157" s="11"/>
      <c r="AT1157" s="11"/>
      <c r="AU1157" s="11"/>
      <c r="AV1157" s="11"/>
      <c r="AW1157" s="11"/>
      <c r="AX1157" s="11"/>
      <c r="AY1157" s="11"/>
      <c r="AZ1157" s="11"/>
      <c r="BA1157" s="11"/>
      <c r="BB1157" s="11"/>
      <c r="BC1157" s="11"/>
      <c r="BD1157" s="11"/>
      <c r="BE1157" s="11"/>
      <c r="BF1157" s="11"/>
      <c r="BG1157" s="11"/>
      <c r="BH1157" s="11"/>
      <c r="BI1157" s="11"/>
    </row>
    <row r="1158" spans="18:61" x14ac:dyDescent="0.2">
      <c r="R1158" s="11"/>
      <c r="S1158" s="154"/>
      <c r="T1158" s="13"/>
      <c r="U1158" s="13"/>
      <c r="V1158" s="11"/>
      <c r="W1158" s="11"/>
      <c r="X1158" s="12"/>
      <c r="AN1158" s="11"/>
      <c r="AO1158" s="11"/>
      <c r="AP1158" s="11"/>
      <c r="AQ1158" s="11"/>
      <c r="AR1158" s="11"/>
      <c r="AS1158" s="11"/>
      <c r="AT1158" s="11"/>
      <c r="AU1158" s="11"/>
      <c r="AV1158" s="11"/>
      <c r="AW1158" s="11"/>
      <c r="AX1158" s="11"/>
      <c r="AY1158" s="11"/>
      <c r="AZ1158" s="11"/>
      <c r="BA1158" s="11"/>
      <c r="BB1158" s="11"/>
      <c r="BC1158" s="11"/>
      <c r="BD1158" s="11"/>
      <c r="BE1158" s="11"/>
      <c r="BF1158" s="11"/>
      <c r="BG1158" s="11"/>
      <c r="BH1158" s="11"/>
      <c r="BI1158" s="11"/>
    </row>
    <row r="1159" spans="18:61" x14ac:dyDescent="0.2">
      <c r="R1159" s="11"/>
      <c r="S1159" s="154"/>
      <c r="T1159" s="13"/>
      <c r="U1159" s="13"/>
      <c r="V1159" s="11"/>
      <c r="W1159" s="11"/>
      <c r="X1159" s="12"/>
      <c r="AN1159" s="11"/>
      <c r="AO1159" s="11"/>
      <c r="AP1159" s="11"/>
      <c r="AQ1159" s="11"/>
      <c r="AR1159" s="11"/>
      <c r="AS1159" s="11"/>
      <c r="AT1159" s="11"/>
      <c r="AU1159" s="11"/>
      <c r="AV1159" s="11"/>
      <c r="AW1159" s="11"/>
      <c r="AX1159" s="11"/>
      <c r="AY1159" s="11"/>
      <c r="AZ1159" s="11"/>
      <c r="BA1159" s="11"/>
      <c r="BB1159" s="11"/>
      <c r="BC1159" s="11"/>
      <c r="BD1159" s="11"/>
      <c r="BE1159" s="11"/>
      <c r="BF1159" s="11"/>
      <c r="BG1159" s="11"/>
      <c r="BH1159" s="11"/>
      <c r="BI1159" s="11"/>
    </row>
    <row r="1160" spans="18:61" x14ac:dyDescent="0.2">
      <c r="R1160" s="11"/>
      <c r="S1160" s="154"/>
      <c r="T1160" s="13"/>
      <c r="U1160" s="13"/>
      <c r="V1160" s="11"/>
      <c r="W1160" s="11"/>
      <c r="X1160" s="12"/>
      <c r="AN1160" s="11"/>
      <c r="AO1160" s="11"/>
      <c r="AP1160" s="11"/>
      <c r="AQ1160" s="11"/>
      <c r="AR1160" s="11"/>
      <c r="AS1160" s="11"/>
      <c r="AT1160" s="11"/>
      <c r="AU1160" s="11"/>
      <c r="AV1160" s="11"/>
      <c r="AW1160" s="11"/>
      <c r="AX1160" s="11"/>
      <c r="AY1160" s="11"/>
      <c r="AZ1160" s="11"/>
      <c r="BA1160" s="11"/>
      <c r="BB1160" s="11"/>
      <c r="BC1160" s="11"/>
      <c r="BD1160" s="11"/>
      <c r="BE1160" s="11"/>
      <c r="BF1160" s="11"/>
      <c r="BG1160" s="11"/>
      <c r="BH1160" s="11"/>
      <c r="BI1160" s="11"/>
    </row>
    <row r="1161" spans="18:61" x14ac:dyDescent="0.2">
      <c r="R1161" s="11"/>
      <c r="S1161" s="154"/>
      <c r="T1161" s="13"/>
      <c r="U1161" s="13"/>
      <c r="V1161" s="11"/>
      <c r="W1161" s="11"/>
      <c r="X1161" s="12"/>
      <c r="AN1161" s="11"/>
      <c r="AO1161" s="11"/>
      <c r="AP1161" s="11"/>
      <c r="AQ1161" s="11"/>
      <c r="AR1161" s="11"/>
      <c r="AS1161" s="11"/>
      <c r="AT1161" s="11"/>
      <c r="AU1161" s="11"/>
      <c r="AV1161" s="11"/>
      <c r="AW1161" s="11"/>
      <c r="AX1161" s="11"/>
      <c r="AY1161" s="11"/>
      <c r="AZ1161" s="11"/>
      <c r="BA1161" s="11"/>
      <c r="BB1161" s="11"/>
      <c r="BC1161" s="11"/>
      <c r="BD1161" s="11"/>
      <c r="BE1161" s="11"/>
      <c r="BF1161" s="11"/>
      <c r="BG1161" s="11"/>
      <c r="BH1161" s="11"/>
      <c r="BI1161" s="11"/>
    </row>
    <row r="1162" spans="18:61" x14ac:dyDescent="0.2">
      <c r="R1162" s="11"/>
      <c r="S1162" s="154"/>
      <c r="T1162" s="13"/>
      <c r="U1162" s="13"/>
      <c r="V1162" s="11"/>
      <c r="W1162" s="11"/>
      <c r="X1162" s="12"/>
      <c r="AN1162" s="11"/>
      <c r="AO1162" s="11"/>
      <c r="AP1162" s="11"/>
      <c r="AQ1162" s="11"/>
      <c r="AR1162" s="11"/>
      <c r="AS1162" s="11"/>
      <c r="AT1162" s="11"/>
      <c r="AU1162" s="11"/>
      <c r="AV1162" s="11"/>
      <c r="AW1162" s="11"/>
      <c r="AX1162" s="11"/>
      <c r="AY1162" s="11"/>
      <c r="AZ1162" s="11"/>
      <c r="BA1162" s="11"/>
      <c r="BB1162" s="11"/>
      <c r="BC1162" s="11"/>
      <c r="BD1162" s="11"/>
      <c r="BE1162" s="11"/>
      <c r="BF1162" s="11"/>
      <c r="BG1162" s="11"/>
      <c r="BH1162" s="11"/>
      <c r="BI1162" s="11"/>
    </row>
    <row r="1163" spans="18:61" x14ac:dyDescent="0.2">
      <c r="R1163" s="11"/>
      <c r="S1163" s="154"/>
      <c r="T1163" s="13"/>
      <c r="U1163" s="13"/>
      <c r="V1163" s="11"/>
      <c r="W1163" s="11"/>
      <c r="X1163" s="12"/>
      <c r="AN1163" s="11"/>
      <c r="AO1163" s="11"/>
      <c r="AP1163" s="11"/>
      <c r="AQ1163" s="11"/>
      <c r="AR1163" s="11"/>
      <c r="AS1163" s="11"/>
      <c r="AT1163" s="11"/>
      <c r="AU1163" s="11"/>
      <c r="AV1163" s="11"/>
      <c r="AW1163" s="11"/>
      <c r="AX1163" s="11"/>
      <c r="AY1163" s="11"/>
      <c r="AZ1163" s="11"/>
      <c r="BA1163" s="11"/>
      <c r="BB1163" s="11"/>
      <c r="BC1163" s="11"/>
      <c r="BD1163" s="11"/>
      <c r="BE1163" s="11"/>
      <c r="BF1163" s="11"/>
      <c r="BG1163" s="11"/>
      <c r="BH1163" s="11"/>
      <c r="BI1163" s="11"/>
    </row>
    <row r="1164" spans="18:61" x14ac:dyDescent="0.2">
      <c r="R1164" s="11"/>
      <c r="S1164" s="154"/>
      <c r="T1164" s="13"/>
      <c r="U1164" s="13"/>
      <c r="V1164" s="11"/>
      <c r="W1164" s="11"/>
      <c r="X1164" s="12"/>
      <c r="AN1164" s="11"/>
      <c r="AO1164" s="11"/>
      <c r="AP1164" s="11"/>
      <c r="AQ1164" s="11"/>
      <c r="AR1164" s="11"/>
      <c r="AS1164" s="11"/>
      <c r="AT1164" s="11"/>
      <c r="AU1164" s="11"/>
      <c r="AV1164" s="11"/>
      <c r="AW1164" s="11"/>
      <c r="AX1164" s="11"/>
      <c r="AY1164" s="11"/>
      <c r="AZ1164" s="11"/>
      <c r="BA1164" s="11"/>
      <c r="BB1164" s="11"/>
      <c r="BC1164" s="11"/>
      <c r="BD1164" s="11"/>
      <c r="BE1164" s="11"/>
      <c r="BF1164" s="11"/>
      <c r="BG1164" s="11"/>
      <c r="BH1164" s="11"/>
      <c r="BI1164" s="11"/>
    </row>
    <row r="1165" spans="18:61" x14ac:dyDescent="0.2">
      <c r="R1165" s="11"/>
      <c r="S1165" s="154"/>
      <c r="T1165" s="13"/>
      <c r="U1165" s="13"/>
      <c r="V1165" s="11"/>
      <c r="W1165" s="11"/>
      <c r="X1165" s="12"/>
      <c r="AN1165" s="11"/>
      <c r="AO1165" s="11"/>
      <c r="AP1165" s="11"/>
      <c r="AQ1165" s="11"/>
      <c r="AR1165" s="11"/>
      <c r="AS1165" s="11"/>
      <c r="AT1165" s="11"/>
      <c r="AU1165" s="11"/>
      <c r="AV1165" s="11"/>
      <c r="AW1165" s="11"/>
      <c r="AX1165" s="11"/>
      <c r="AY1165" s="11"/>
      <c r="AZ1165" s="11"/>
      <c r="BA1165" s="11"/>
      <c r="BB1165" s="11"/>
      <c r="BC1165" s="11"/>
      <c r="BD1165" s="11"/>
      <c r="BE1165" s="11"/>
      <c r="BF1165" s="11"/>
      <c r="BG1165" s="11"/>
      <c r="BH1165" s="11"/>
      <c r="BI1165" s="11"/>
    </row>
    <row r="1166" spans="18:61" x14ac:dyDescent="0.2">
      <c r="R1166" s="11"/>
      <c r="S1166" s="154"/>
      <c r="T1166" s="13"/>
      <c r="U1166" s="13"/>
      <c r="V1166" s="11"/>
      <c r="W1166" s="11"/>
      <c r="X1166" s="12"/>
      <c r="AN1166" s="11"/>
      <c r="AO1166" s="11"/>
      <c r="AP1166" s="11"/>
      <c r="AQ1166" s="11"/>
      <c r="AR1166" s="11"/>
      <c r="AS1166" s="11"/>
      <c r="AT1166" s="11"/>
      <c r="AU1166" s="11"/>
      <c r="AV1166" s="11"/>
      <c r="AW1166" s="11"/>
      <c r="AX1166" s="11"/>
      <c r="AY1166" s="11"/>
      <c r="AZ1166" s="11"/>
      <c r="BA1166" s="11"/>
      <c r="BB1166" s="11"/>
      <c r="BC1166" s="11"/>
      <c r="BD1166" s="11"/>
      <c r="BE1166" s="11"/>
      <c r="BF1166" s="11"/>
      <c r="BG1166" s="11"/>
      <c r="BH1166" s="11"/>
      <c r="BI1166" s="11"/>
    </row>
    <row r="1167" spans="18:61" x14ac:dyDescent="0.2">
      <c r="R1167" s="11"/>
      <c r="S1167" s="154"/>
      <c r="T1167" s="13"/>
      <c r="U1167" s="13"/>
      <c r="V1167" s="11"/>
      <c r="W1167" s="11"/>
      <c r="X1167" s="12"/>
      <c r="AN1167" s="11"/>
      <c r="AO1167" s="11"/>
      <c r="AP1167" s="11"/>
      <c r="AQ1167" s="11"/>
      <c r="AR1167" s="11"/>
      <c r="AS1167" s="11"/>
      <c r="AT1167" s="11"/>
      <c r="AU1167" s="11"/>
      <c r="AV1167" s="11"/>
      <c r="AW1167" s="11"/>
      <c r="AX1167" s="11"/>
      <c r="AY1167" s="11"/>
      <c r="AZ1167" s="11"/>
      <c r="BA1167" s="11"/>
      <c r="BB1167" s="11"/>
      <c r="BC1167" s="11"/>
      <c r="BD1167" s="11"/>
      <c r="BE1167" s="11"/>
      <c r="BF1167" s="11"/>
      <c r="BG1167" s="11"/>
      <c r="BH1167" s="11"/>
      <c r="BI1167" s="11"/>
    </row>
    <row r="1168" spans="18:61" x14ac:dyDescent="0.2">
      <c r="R1168" s="11"/>
      <c r="S1168" s="154"/>
      <c r="T1168" s="13"/>
      <c r="U1168" s="13"/>
      <c r="V1168" s="11"/>
      <c r="W1168" s="11"/>
      <c r="X1168" s="12"/>
      <c r="AN1168" s="11"/>
      <c r="AO1168" s="11"/>
      <c r="AP1168" s="11"/>
      <c r="AQ1168" s="11"/>
      <c r="AR1168" s="11"/>
      <c r="AS1168" s="11"/>
      <c r="AT1168" s="11"/>
      <c r="AU1168" s="11"/>
      <c r="AV1168" s="11"/>
      <c r="AW1168" s="11"/>
      <c r="AX1168" s="11"/>
      <c r="AY1168" s="11"/>
      <c r="AZ1168" s="11"/>
      <c r="BA1168" s="11"/>
      <c r="BB1168" s="11"/>
      <c r="BC1168" s="11"/>
      <c r="BD1168" s="11"/>
      <c r="BE1168" s="11"/>
      <c r="BF1168" s="11"/>
      <c r="BG1168" s="11"/>
      <c r="BH1168" s="11"/>
      <c r="BI1168" s="11"/>
    </row>
    <row r="1169" spans="18:61" x14ac:dyDescent="0.2">
      <c r="R1169" s="11"/>
      <c r="S1169" s="154"/>
      <c r="T1169" s="13"/>
      <c r="U1169" s="13"/>
      <c r="V1169" s="11"/>
      <c r="W1169" s="11"/>
      <c r="X1169" s="12"/>
      <c r="AN1169" s="11"/>
      <c r="AO1169" s="11"/>
      <c r="AP1169" s="11"/>
      <c r="AQ1169" s="11"/>
      <c r="AR1169" s="11"/>
      <c r="AS1169" s="11"/>
      <c r="AT1169" s="11"/>
      <c r="AU1169" s="11"/>
      <c r="AV1169" s="11"/>
      <c r="AW1169" s="11"/>
      <c r="AX1169" s="11"/>
      <c r="AY1169" s="11"/>
      <c r="AZ1169" s="11"/>
      <c r="BA1169" s="11"/>
      <c r="BB1169" s="11"/>
      <c r="BC1169" s="11"/>
      <c r="BD1169" s="11"/>
      <c r="BE1169" s="11"/>
      <c r="BF1169" s="11"/>
      <c r="BG1169" s="11"/>
      <c r="BH1169" s="11"/>
      <c r="BI1169" s="11"/>
    </row>
    <row r="1170" spans="18:61" x14ac:dyDescent="0.2">
      <c r="R1170" s="11"/>
      <c r="S1170" s="154"/>
      <c r="T1170" s="13"/>
      <c r="U1170" s="13"/>
      <c r="V1170" s="11"/>
      <c r="W1170" s="11"/>
      <c r="X1170" s="12"/>
      <c r="AN1170" s="11"/>
      <c r="AO1170" s="11"/>
      <c r="AP1170" s="11"/>
      <c r="AQ1170" s="11"/>
      <c r="AR1170" s="11"/>
      <c r="AS1170" s="11"/>
      <c r="AT1170" s="11"/>
      <c r="AU1170" s="11"/>
      <c r="AV1170" s="11"/>
      <c r="AW1170" s="11"/>
      <c r="AX1170" s="11"/>
      <c r="AY1170" s="11"/>
      <c r="AZ1170" s="11"/>
      <c r="BA1170" s="11"/>
      <c r="BB1170" s="11"/>
      <c r="BC1170" s="11"/>
      <c r="BD1170" s="11"/>
      <c r="BE1170" s="11"/>
      <c r="BF1170" s="11"/>
      <c r="BG1170" s="11"/>
      <c r="BH1170" s="11"/>
      <c r="BI1170" s="11"/>
    </row>
    <row r="1171" spans="18:61" x14ac:dyDescent="0.2">
      <c r="R1171" s="11"/>
      <c r="S1171" s="154"/>
      <c r="T1171" s="13"/>
      <c r="U1171" s="13"/>
      <c r="V1171" s="11"/>
      <c r="W1171" s="11"/>
      <c r="X1171" s="12"/>
      <c r="AN1171" s="11"/>
      <c r="AO1171" s="11"/>
      <c r="AP1171" s="11"/>
      <c r="AQ1171" s="11"/>
      <c r="AR1171" s="11"/>
      <c r="AS1171" s="11"/>
      <c r="AT1171" s="11"/>
      <c r="AU1171" s="11"/>
      <c r="AV1171" s="11"/>
      <c r="AW1171" s="11"/>
      <c r="AX1171" s="11"/>
      <c r="AY1171" s="11"/>
      <c r="AZ1171" s="11"/>
      <c r="BA1171" s="11"/>
      <c r="BB1171" s="11"/>
      <c r="BC1171" s="11"/>
      <c r="BD1171" s="11"/>
      <c r="BE1171" s="11"/>
      <c r="BF1171" s="11"/>
      <c r="BG1171" s="11"/>
      <c r="BH1171" s="11"/>
      <c r="BI1171" s="11"/>
    </row>
    <row r="1172" spans="18:61" x14ac:dyDescent="0.2">
      <c r="R1172" s="11"/>
      <c r="S1172" s="154"/>
      <c r="T1172" s="13"/>
      <c r="U1172" s="13"/>
      <c r="V1172" s="11"/>
      <c r="W1172" s="11"/>
      <c r="X1172" s="12"/>
      <c r="AN1172" s="11"/>
      <c r="AO1172" s="11"/>
      <c r="AP1172" s="11"/>
      <c r="AQ1172" s="11"/>
      <c r="AR1172" s="11"/>
      <c r="AS1172" s="11"/>
      <c r="AT1172" s="11"/>
      <c r="AU1172" s="11"/>
      <c r="AV1172" s="11"/>
      <c r="AW1172" s="11"/>
      <c r="AX1172" s="11"/>
      <c r="AY1172" s="11"/>
      <c r="AZ1172" s="11"/>
      <c r="BA1172" s="11"/>
      <c r="BB1172" s="11"/>
      <c r="BC1172" s="11"/>
      <c r="BD1172" s="11"/>
      <c r="BE1172" s="11"/>
      <c r="BF1172" s="11"/>
      <c r="BG1172" s="11"/>
      <c r="BH1172" s="11"/>
      <c r="BI1172" s="11"/>
    </row>
    <row r="1173" spans="18:61" x14ac:dyDescent="0.2">
      <c r="R1173" s="11"/>
      <c r="S1173" s="154"/>
      <c r="T1173" s="13"/>
      <c r="U1173" s="13"/>
      <c r="V1173" s="11"/>
      <c r="W1173" s="11"/>
      <c r="X1173" s="12"/>
      <c r="AN1173" s="11"/>
      <c r="AO1173" s="11"/>
      <c r="AP1173" s="11"/>
      <c r="AQ1173" s="11"/>
      <c r="AR1173" s="11"/>
      <c r="AS1173" s="11"/>
      <c r="AT1173" s="11"/>
      <c r="AU1173" s="11"/>
      <c r="AV1173" s="11"/>
      <c r="AW1173" s="11"/>
      <c r="AX1173" s="11"/>
      <c r="AY1173" s="11"/>
      <c r="AZ1173" s="11"/>
      <c r="BA1173" s="11"/>
      <c r="BB1173" s="11"/>
      <c r="BC1173" s="11"/>
      <c r="BD1173" s="11"/>
      <c r="BE1173" s="11"/>
      <c r="BF1173" s="11"/>
      <c r="BG1173" s="11"/>
      <c r="BH1173" s="11"/>
      <c r="BI1173" s="11"/>
    </row>
    <row r="1174" spans="18:61" x14ac:dyDescent="0.2">
      <c r="R1174" s="11"/>
      <c r="S1174" s="154"/>
      <c r="T1174" s="13"/>
      <c r="U1174" s="13"/>
      <c r="V1174" s="11"/>
      <c r="W1174" s="11"/>
      <c r="X1174" s="12"/>
      <c r="AN1174" s="11"/>
      <c r="AO1174" s="11"/>
      <c r="AP1174" s="11"/>
      <c r="AQ1174" s="11"/>
      <c r="AR1174" s="11"/>
      <c r="AS1174" s="11"/>
      <c r="AT1174" s="11"/>
      <c r="AU1174" s="11"/>
      <c r="AV1174" s="11"/>
      <c r="AW1174" s="11"/>
      <c r="AX1174" s="11"/>
      <c r="AY1174" s="11"/>
      <c r="AZ1174" s="11"/>
      <c r="BA1174" s="11"/>
      <c r="BB1174" s="11"/>
      <c r="BC1174" s="11"/>
      <c r="BD1174" s="11"/>
      <c r="BE1174" s="11"/>
      <c r="BF1174" s="11"/>
      <c r="BG1174" s="11"/>
      <c r="BH1174" s="11"/>
      <c r="BI1174" s="11"/>
    </row>
    <row r="1175" spans="18:61" x14ac:dyDescent="0.2">
      <c r="R1175" s="11"/>
      <c r="S1175" s="154"/>
      <c r="T1175" s="13"/>
      <c r="U1175" s="13"/>
      <c r="V1175" s="11"/>
      <c r="W1175" s="11"/>
      <c r="X1175" s="12"/>
      <c r="AN1175" s="11"/>
      <c r="AO1175" s="11"/>
      <c r="AP1175" s="11"/>
      <c r="AQ1175" s="11"/>
      <c r="AR1175" s="11"/>
      <c r="AS1175" s="11"/>
      <c r="AT1175" s="11"/>
      <c r="AU1175" s="11"/>
      <c r="AV1175" s="11"/>
      <c r="AW1175" s="11"/>
      <c r="AX1175" s="11"/>
      <c r="AY1175" s="11"/>
      <c r="AZ1175" s="11"/>
      <c r="BA1175" s="11"/>
      <c r="BB1175" s="11"/>
      <c r="BC1175" s="11"/>
      <c r="BD1175" s="11"/>
      <c r="BE1175" s="11"/>
      <c r="BF1175" s="11"/>
      <c r="BG1175" s="11"/>
      <c r="BH1175" s="11"/>
      <c r="BI1175" s="11"/>
    </row>
    <row r="1176" spans="18:61" x14ac:dyDescent="0.2">
      <c r="R1176" s="11"/>
      <c r="S1176" s="154"/>
      <c r="T1176" s="13"/>
      <c r="U1176" s="13"/>
      <c r="V1176" s="11"/>
      <c r="W1176" s="11"/>
      <c r="X1176" s="12"/>
      <c r="AN1176" s="11"/>
      <c r="AO1176" s="11"/>
      <c r="AP1176" s="11"/>
      <c r="AQ1176" s="11"/>
      <c r="AR1176" s="11"/>
      <c r="AS1176" s="11"/>
      <c r="AT1176" s="11"/>
      <c r="AU1176" s="11"/>
      <c r="AV1176" s="11"/>
      <c r="AW1176" s="11"/>
      <c r="AX1176" s="11"/>
      <c r="AY1176" s="11"/>
      <c r="AZ1176" s="11"/>
      <c r="BA1176" s="11"/>
      <c r="BB1176" s="11"/>
      <c r="BC1176" s="11"/>
      <c r="BD1176" s="11"/>
      <c r="BE1176" s="11"/>
      <c r="BF1176" s="11"/>
      <c r="BG1176" s="11"/>
      <c r="BH1176" s="11"/>
      <c r="BI1176" s="11"/>
    </row>
    <row r="1177" spans="18:61" x14ac:dyDescent="0.2">
      <c r="R1177" s="11"/>
      <c r="S1177" s="154"/>
      <c r="T1177" s="13"/>
      <c r="U1177" s="13"/>
      <c r="V1177" s="11"/>
      <c r="W1177" s="11"/>
      <c r="X1177" s="12"/>
      <c r="AN1177" s="11"/>
      <c r="AO1177" s="11"/>
      <c r="AP1177" s="11"/>
      <c r="AQ1177" s="11"/>
      <c r="AR1177" s="11"/>
      <c r="AS1177" s="11"/>
      <c r="AT1177" s="11"/>
      <c r="AU1177" s="11"/>
      <c r="AV1177" s="11"/>
      <c r="AW1177" s="11"/>
      <c r="AX1177" s="11"/>
      <c r="AY1177" s="11"/>
      <c r="AZ1177" s="11"/>
      <c r="BA1177" s="11"/>
      <c r="BB1177" s="11"/>
      <c r="BC1177" s="11"/>
      <c r="BD1177" s="11"/>
      <c r="BE1177" s="11"/>
      <c r="BF1177" s="11"/>
      <c r="BG1177" s="11"/>
      <c r="BH1177" s="11"/>
      <c r="BI1177" s="11"/>
    </row>
    <row r="1178" spans="18:61" x14ac:dyDescent="0.2">
      <c r="R1178" s="11"/>
      <c r="S1178" s="154"/>
      <c r="T1178" s="13"/>
      <c r="U1178" s="13"/>
      <c r="V1178" s="11"/>
      <c r="W1178" s="11"/>
      <c r="X1178" s="12"/>
      <c r="AN1178" s="11"/>
      <c r="AO1178" s="11"/>
      <c r="AP1178" s="11"/>
      <c r="AQ1178" s="11"/>
      <c r="AR1178" s="11"/>
      <c r="AS1178" s="11"/>
      <c r="AT1178" s="11"/>
      <c r="AU1178" s="11"/>
      <c r="AV1178" s="11"/>
      <c r="AW1178" s="11"/>
      <c r="AX1178" s="11"/>
      <c r="AY1178" s="11"/>
      <c r="AZ1178" s="11"/>
      <c r="BA1178" s="11"/>
      <c r="BB1178" s="11"/>
      <c r="BC1178" s="11"/>
      <c r="BD1178" s="11"/>
      <c r="BE1178" s="11"/>
      <c r="BF1178" s="11"/>
      <c r="BG1178" s="11"/>
      <c r="BH1178" s="11"/>
      <c r="BI1178" s="11"/>
    </row>
    <row r="1179" spans="18:61" x14ac:dyDescent="0.2">
      <c r="R1179" s="11"/>
      <c r="S1179" s="154"/>
      <c r="T1179" s="13"/>
      <c r="U1179" s="13"/>
      <c r="V1179" s="11"/>
      <c r="W1179" s="11"/>
      <c r="X1179" s="12"/>
      <c r="AN1179" s="11"/>
      <c r="AO1179" s="11"/>
      <c r="AP1179" s="11"/>
      <c r="AQ1179" s="11"/>
      <c r="AR1179" s="11"/>
      <c r="AS1179" s="11"/>
      <c r="AT1179" s="11"/>
      <c r="AU1179" s="11"/>
      <c r="AV1179" s="11"/>
      <c r="AW1179" s="11"/>
      <c r="AX1179" s="11"/>
      <c r="AY1179" s="11"/>
      <c r="AZ1179" s="11"/>
      <c r="BA1179" s="11"/>
      <c r="BB1179" s="11"/>
      <c r="BC1179" s="11"/>
      <c r="BD1179" s="11"/>
      <c r="BE1179" s="11"/>
      <c r="BF1179" s="11"/>
      <c r="BG1179" s="11"/>
      <c r="BH1179" s="11"/>
      <c r="BI1179" s="11"/>
    </row>
    <row r="1180" spans="18:61" x14ac:dyDescent="0.2">
      <c r="R1180" s="11"/>
      <c r="S1180" s="154"/>
      <c r="T1180" s="13"/>
      <c r="U1180" s="13"/>
      <c r="V1180" s="11"/>
      <c r="W1180" s="11"/>
      <c r="X1180" s="12"/>
      <c r="AN1180" s="11"/>
      <c r="AO1180" s="11"/>
      <c r="AP1180" s="11"/>
      <c r="AQ1180" s="11"/>
      <c r="AR1180" s="11"/>
      <c r="AS1180" s="11"/>
      <c r="AT1180" s="11"/>
      <c r="AU1180" s="11"/>
      <c r="AV1180" s="11"/>
      <c r="AW1180" s="11"/>
      <c r="AX1180" s="11"/>
      <c r="AY1180" s="11"/>
      <c r="AZ1180" s="11"/>
      <c r="BA1180" s="11"/>
      <c r="BB1180" s="11"/>
      <c r="BC1180" s="11"/>
      <c r="BD1180" s="11"/>
      <c r="BE1180" s="11"/>
      <c r="BF1180" s="11"/>
      <c r="BG1180" s="11"/>
      <c r="BH1180" s="11"/>
      <c r="BI1180" s="11"/>
    </row>
    <row r="1181" spans="18:61" x14ac:dyDescent="0.2">
      <c r="R1181" s="11"/>
      <c r="S1181" s="154"/>
      <c r="T1181" s="13"/>
      <c r="U1181" s="13"/>
      <c r="V1181" s="11"/>
      <c r="W1181" s="11"/>
      <c r="X1181" s="12"/>
      <c r="AN1181" s="11"/>
      <c r="AO1181" s="11"/>
      <c r="AP1181" s="11"/>
      <c r="AQ1181" s="11"/>
      <c r="AR1181" s="11"/>
      <c r="AS1181" s="11"/>
      <c r="AT1181" s="11"/>
      <c r="AU1181" s="11"/>
      <c r="AV1181" s="11"/>
      <c r="AW1181" s="11"/>
      <c r="AX1181" s="11"/>
      <c r="AY1181" s="11"/>
      <c r="AZ1181" s="11"/>
      <c r="BA1181" s="11"/>
      <c r="BB1181" s="11"/>
      <c r="BC1181" s="11"/>
      <c r="BD1181" s="11"/>
      <c r="BE1181" s="11"/>
      <c r="BF1181" s="11"/>
      <c r="BG1181" s="11"/>
      <c r="BH1181" s="11"/>
      <c r="BI1181" s="11"/>
    </row>
    <row r="1182" spans="18:61" x14ac:dyDescent="0.2">
      <c r="R1182" s="11"/>
      <c r="S1182" s="154"/>
      <c r="T1182" s="13"/>
      <c r="U1182" s="13"/>
      <c r="V1182" s="11"/>
      <c r="W1182" s="11"/>
      <c r="X1182" s="12"/>
      <c r="AN1182" s="11"/>
      <c r="AO1182" s="11"/>
      <c r="AP1182" s="11"/>
      <c r="AQ1182" s="11"/>
      <c r="AR1182" s="11"/>
      <c r="AS1182" s="11"/>
      <c r="AT1182" s="11"/>
      <c r="AU1182" s="11"/>
      <c r="AV1182" s="11"/>
      <c r="AW1182" s="11"/>
      <c r="AX1182" s="11"/>
      <c r="AY1182" s="11"/>
      <c r="AZ1182" s="11"/>
      <c r="BA1182" s="11"/>
      <c r="BB1182" s="11"/>
      <c r="BC1182" s="11"/>
      <c r="BD1182" s="11"/>
      <c r="BE1182" s="11"/>
      <c r="BF1182" s="11"/>
      <c r="BG1182" s="11"/>
      <c r="BH1182" s="11"/>
      <c r="BI1182" s="11"/>
    </row>
    <row r="1183" spans="18:61" x14ac:dyDescent="0.2">
      <c r="R1183" s="11"/>
      <c r="S1183" s="154"/>
      <c r="T1183" s="13"/>
      <c r="U1183" s="13"/>
      <c r="V1183" s="11"/>
      <c r="W1183" s="11"/>
      <c r="X1183" s="12"/>
      <c r="AN1183" s="11"/>
      <c r="AO1183" s="11"/>
      <c r="AP1183" s="11"/>
      <c r="AQ1183" s="11"/>
      <c r="AR1183" s="11"/>
      <c r="AS1183" s="11"/>
      <c r="AT1183" s="11"/>
      <c r="AU1183" s="11"/>
      <c r="AV1183" s="11"/>
      <c r="AW1183" s="11"/>
      <c r="AX1183" s="11"/>
      <c r="AY1183" s="11"/>
      <c r="AZ1183" s="11"/>
      <c r="BA1183" s="11"/>
      <c r="BB1183" s="11"/>
      <c r="BC1183" s="11"/>
      <c r="BD1183" s="11"/>
      <c r="BE1183" s="11"/>
      <c r="BF1183" s="11"/>
      <c r="BG1183" s="11"/>
      <c r="BH1183" s="11"/>
      <c r="BI1183" s="11"/>
    </row>
    <row r="1184" spans="18:61" x14ac:dyDescent="0.2">
      <c r="R1184" s="11"/>
      <c r="S1184" s="154"/>
      <c r="T1184" s="13"/>
      <c r="U1184" s="13"/>
      <c r="V1184" s="11"/>
      <c r="W1184" s="11"/>
      <c r="X1184" s="12"/>
      <c r="AN1184" s="11"/>
      <c r="AO1184" s="11"/>
      <c r="AP1184" s="11"/>
      <c r="AQ1184" s="11"/>
      <c r="AR1184" s="11"/>
      <c r="AS1184" s="11"/>
      <c r="AT1184" s="11"/>
      <c r="AU1184" s="11"/>
      <c r="AV1184" s="11"/>
      <c r="AW1184" s="11"/>
      <c r="AX1184" s="11"/>
      <c r="AY1184" s="11"/>
      <c r="AZ1184" s="11"/>
      <c r="BA1184" s="11"/>
      <c r="BB1184" s="11"/>
      <c r="BC1184" s="11"/>
      <c r="BD1184" s="11"/>
      <c r="BE1184" s="11"/>
      <c r="BF1184" s="11"/>
      <c r="BG1184" s="11"/>
      <c r="BH1184" s="11"/>
      <c r="BI1184" s="11"/>
    </row>
    <row r="1185" spans="18:61" x14ac:dyDescent="0.2">
      <c r="R1185" s="11"/>
      <c r="S1185" s="154"/>
      <c r="T1185" s="13"/>
      <c r="U1185" s="13"/>
      <c r="V1185" s="11"/>
      <c r="W1185" s="11"/>
      <c r="X1185" s="12"/>
      <c r="AN1185" s="11"/>
      <c r="AO1185" s="11"/>
      <c r="AP1185" s="11"/>
      <c r="AQ1185" s="11"/>
      <c r="AR1185" s="11"/>
      <c r="AS1185" s="11"/>
      <c r="AT1185" s="11"/>
      <c r="AU1185" s="11"/>
      <c r="AV1185" s="11"/>
      <c r="AW1185" s="11"/>
      <c r="AX1185" s="11"/>
      <c r="AY1185" s="11"/>
      <c r="AZ1185" s="11"/>
      <c r="BA1185" s="11"/>
      <c r="BB1185" s="11"/>
      <c r="BC1185" s="11"/>
      <c r="BD1185" s="11"/>
      <c r="BE1185" s="11"/>
      <c r="BF1185" s="11"/>
      <c r="BG1185" s="11"/>
      <c r="BH1185" s="11"/>
      <c r="BI1185" s="11"/>
    </row>
    <row r="1186" spans="18:61" x14ac:dyDescent="0.2">
      <c r="R1186" s="11"/>
      <c r="S1186" s="154"/>
      <c r="T1186" s="13"/>
      <c r="U1186" s="13"/>
      <c r="V1186" s="11"/>
      <c r="W1186" s="11"/>
      <c r="X1186" s="12"/>
      <c r="AN1186" s="11"/>
      <c r="AO1186" s="11"/>
      <c r="AP1186" s="11"/>
      <c r="AQ1186" s="11"/>
      <c r="AR1186" s="11"/>
      <c r="AS1186" s="11"/>
      <c r="AT1186" s="11"/>
      <c r="AU1186" s="11"/>
      <c r="AV1186" s="11"/>
      <c r="AW1186" s="11"/>
      <c r="AX1186" s="11"/>
      <c r="AY1186" s="11"/>
      <c r="AZ1186" s="11"/>
      <c r="BA1186" s="11"/>
      <c r="BB1186" s="11"/>
      <c r="BC1186" s="11"/>
      <c r="BD1186" s="11"/>
      <c r="BE1186" s="11"/>
      <c r="BF1186" s="11"/>
      <c r="BG1186" s="11"/>
      <c r="BH1186" s="11"/>
      <c r="BI1186" s="11"/>
    </row>
    <row r="1187" spans="18:61" x14ac:dyDescent="0.2">
      <c r="R1187" s="11"/>
      <c r="S1187" s="154"/>
      <c r="T1187" s="13"/>
      <c r="U1187" s="13"/>
      <c r="V1187" s="11"/>
      <c r="W1187" s="11"/>
      <c r="X1187" s="12"/>
      <c r="AN1187" s="11"/>
      <c r="AO1187" s="11"/>
      <c r="AP1187" s="11"/>
      <c r="AQ1187" s="11"/>
      <c r="AR1187" s="11"/>
      <c r="AS1187" s="11"/>
      <c r="AT1187" s="11"/>
      <c r="AU1187" s="11"/>
      <c r="AV1187" s="11"/>
      <c r="AW1187" s="11"/>
      <c r="AX1187" s="11"/>
      <c r="AY1187" s="11"/>
      <c r="AZ1187" s="11"/>
      <c r="BA1187" s="11"/>
      <c r="BB1187" s="11"/>
      <c r="BC1187" s="11"/>
      <c r="BD1187" s="11"/>
      <c r="BE1187" s="11"/>
      <c r="BF1187" s="11"/>
      <c r="BG1187" s="11"/>
      <c r="BH1187" s="11"/>
      <c r="BI1187" s="11"/>
    </row>
    <row r="1188" spans="18:61" x14ac:dyDescent="0.2">
      <c r="R1188" s="11"/>
      <c r="S1188" s="154"/>
      <c r="T1188" s="13"/>
      <c r="U1188" s="13"/>
      <c r="V1188" s="11"/>
      <c r="W1188" s="11"/>
      <c r="X1188" s="12"/>
      <c r="AN1188" s="11"/>
      <c r="AO1188" s="11"/>
      <c r="AP1188" s="11"/>
      <c r="AQ1188" s="11"/>
      <c r="AR1188" s="11"/>
      <c r="AS1188" s="11"/>
      <c r="AT1188" s="11"/>
      <c r="AU1188" s="11"/>
      <c r="AV1188" s="11"/>
      <c r="AW1188" s="11"/>
      <c r="AX1188" s="11"/>
      <c r="AY1188" s="11"/>
      <c r="AZ1188" s="11"/>
      <c r="BA1188" s="11"/>
      <c r="BB1188" s="11"/>
      <c r="BC1188" s="11"/>
      <c r="BD1188" s="11"/>
      <c r="BE1188" s="11"/>
      <c r="BF1188" s="11"/>
      <c r="BG1188" s="11"/>
      <c r="BH1188" s="11"/>
      <c r="BI1188" s="11"/>
    </row>
    <row r="1189" spans="18:61" x14ac:dyDescent="0.2">
      <c r="R1189" s="11"/>
      <c r="S1189" s="154"/>
      <c r="T1189" s="13"/>
      <c r="U1189" s="13"/>
      <c r="V1189" s="11"/>
      <c r="W1189" s="11"/>
      <c r="X1189" s="12"/>
      <c r="AN1189" s="11"/>
      <c r="AO1189" s="11"/>
      <c r="AP1189" s="11"/>
      <c r="AQ1189" s="11"/>
      <c r="AR1189" s="11"/>
      <c r="AS1189" s="11"/>
      <c r="AT1189" s="11"/>
      <c r="AU1189" s="11"/>
      <c r="AV1189" s="11"/>
      <c r="AW1189" s="11"/>
      <c r="AX1189" s="11"/>
      <c r="AY1189" s="11"/>
      <c r="AZ1189" s="11"/>
      <c r="BA1189" s="11"/>
      <c r="BB1189" s="11"/>
      <c r="BC1189" s="11"/>
      <c r="BD1189" s="11"/>
      <c r="BE1189" s="11"/>
      <c r="BF1189" s="11"/>
      <c r="BG1189" s="11"/>
      <c r="BH1189" s="11"/>
      <c r="BI1189" s="11"/>
    </row>
    <row r="1190" spans="18:61" x14ac:dyDescent="0.2">
      <c r="R1190" s="11"/>
      <c r="S1190" s="154"/>
      <c r="T1190" s="13"/>
      <c r="U1190" s="13"/>
      <c r="V1190" s="11"/>
      <c r="W1190" s="11"/>
      <c r="X1190" s="12"/>
      <c r="AN1190" s="11"/>
      <c r="AO1190" s="11"/>
      <c r="AP1190" s="11"/>
      <c r="AQ1190" s="11"/>
      <c r="AR1190" s="11"/>
      <c r="AS1190" s="11"/>
      <c r="AT1190" s="11"/>
      <c r="AU1190" s="11"/>
      <c r="AV1190" s="11"/>
      <c r="AW1190" s="11"/>
      <c r="AX1190" s="11"/>
      <c r="AY1190" s="11"/>
      <c r="AZ1190" s="11"/>
      <c r="BA1190" s="11"/>
      <c r="BB1190" s="11"/>
      <c r="BC1190" s="11"/>
      <c r="BD1190" s="11"/>
      <c r="BE1190" s="11"/>
      <c r="BF1190" s="11"/>
      <c r="BG1190" s="11"/>
      <c r="BH1190" s="11"/>
      <c r="BI1190" s="11"/>
    </row>
    <row r="1191" spans="18:61" x14ac:dyDescent="0.2">
      <c r="R1191" s="11"/>
      <c r="S1191" s="154"/>
      <c r="T1191" s="13"/>
      <c r="U1191" s="13"/>
      <c r="V1191" s="11"/>
      <c r="W1191" s="11"/>
      <c r="X1191" s="12"/>
      <c r="AN1191" s="11"/>
      <c r="AO1191" s="11"/>
      <c r="AP1191" s="11"/>
      <c r="AQ1191" s="11"/>
      <c r="AR1191" s="11"/>
      <c r="AS1191" s="11"/>
      <c r="AT1191" s="11"/>
      <c r="AU1191" s="11"/>
      <c r="AV1191" s="11"/>
      <c r="AW1191" s="11"/>
      <c r="AX1191" s="11"/>
      <c r="AY1191" s="11"/>
      <c r="AZ1191" s="11"/>
      <c r="BA1191" s="11"/>
      <c r="BB1191" s="11"/>
      <c r="BC1191" s="11"/>
      <c r="BD1191" s="11"/>
      <c r="BE1191" s="11"/>
      <c r="BF1191" s="11"/>
      <c r="BG1191" s="11"/>
      <c r="BH1191" s="11"/>
      <c r="BI1191" s="11"/>
    </row>
    <row r="1192" spans="18:61" x14ac:dyDescent="0.2">
      <c r="R1192" s="11"/>
      <c r="S1192" s="154"/>
      <c r="T1192" s="13"/>
      <c r="U1192" s="13"/>
      <c r="V1192" s="11"/>
      <c r="W1192" s="11"/>
      <c r="X1192" s="12"/>
      <c r="AN1192" s="11"/>
      <c r="AO1192" s="11"/>
      <c r="AP1192" s="11"/>
      <c r="AQ1192" s="11"/>
      <c r="AR1192" s="11"/>
      <c r="AS1192" s="11"/>
      <c r="AT1192" s="11"/>
      <c r="AU1192" s="11"/>
      <c r="AV1192" s="11"/>
      <c r="AW1192" s="11"/>
      <c r="AX1192" s="11"/>
      <c r="AY1192" s="11"/>
      <c r="AZ1192" s="11"/>
      <c r="BA1192" s="11"/>
      <c r="BB1192" s="11"/>
      <c r="BC1192" s="11"/>
      <c r="BD1192" s="11"/>
      <c r="BE1192" s="11"/>
      <c r="BF1192" s="11"/>
      <c r="BG1192" s="11"/>
      <c r="BH1192" s="11"/>
      <c r="BI1192" s="11"/>
    </row>
    <row r="1193" spans="18:61" x14ac:dyDescent="0.2">
      <c r="R1193" s="11"/>
      <c r="S1193" s="154"/>
      <c r="T1193" s="13"/>
      <c r="U1193" s="13"/>
      <c r="V1193" s="11"/>
      <c r="W1193" s="11"/>
      <c r="X1193" s="12"/>
      <c r="AN1193" s="11"/>
      <c r="AO1193" s="11"/>
      <c r="AP1193" s="11"/>
      <c r="AQ1193" s="11"/>
      <c r="AR1193" s="11"/>
      <c r="AS1193" s="11"/>
      <c r="AT1193" s="11"/>
      <c r="AU1193" s="11"/>
      <c r="AV1193" s="11"/>
      <c r="AW1193" s="11"/>
      <c r="AX1193" s="11"/>
      <c r="AY1193" s="11"/>
      <c r="AZ1193" s="11"/>
      <c r="BA1193" s="11"/>
      <c r="BB1193" s="11"/>
      <c r="BC1193" s="11"/>
      <c r="BD1193" s="11"/>
      <c r="BE1193" s="11"/>
      <c r="BF1193" s="11"/>
      <c r="BG1193" s="11"/>
      <c r="BH1193" s="11"/>
      <c r="BI1193" s="11"/>
    </row>
    <row r="1194" spans="18:61" x14ac:dyDescent="0.2">
      <c r="R1194" s="11"/>
      <c r="S1194" s="154"/>
      <c r="T1194" s="13"/>
      <c r="U1194" s="13"/>
      <c r="V1194" s="11"/>
      <c r="W1194" s="11"/>
      <c r="X1194" s="12"/>
      <c r="AN1194" s="11"/>
      <c r="AO1194" s="11"/>
      <c r="AP1194" s="11"/>
      <c r="AQ1194" s="11"/>
      <c r="AR1194" s="11"/>
      <c r="AS1194" s="11"/>
      <c r="AT1194" s="11"/>
      <c r="AU1194" s="11"/>
      <c r="AV1194" s="11"/>
      <c r="AW1194" s="11"/>
      <c r="AX1194" s="11"/>
      <c r="AY1194" s="11"/>
      <c r="AZ1194" s="11"/>
      <c r="BA1194" s="11"/>
      <c r="BB1194" s="11"/>
      <c r="BC1194" s="11"/>
      <c r="BD1194" s="11"/>
      <c r="BE1194" s="11"/>
      <c r="BF1194" s="11"/>
      <c r="BG1194" s="11"/>
      <c r="BH1194" s="11"/>
      <c r="BI1194" s="11"/>
    </row>
    <row r="1195" spans="18:61" x14ac:dyDescent="0.2">
      <c r="R1195" s="11"/>
      <c r="S1195" s="154"/>
      <c r="T1195" s="13"/>
      <c r="U1195" s="13"/>
      <c r="V1195" s="11"/>
      <c r="W1195" s="11"/>
      <c r="X1195" s="12"/>
      <c r="AN1195" s="11"/>
      <c r="AO1195" s="11"/>
      <c r="AP1195" s="11"/>
      <c r="AQ1195" s="11"/>
      <c r="AR1195" s="11"/>
      <c r="AS1195" s="11"/>
      <c r="AT1195" s="11"/>
      <c r="AU1195" s="11"/>
      <c r="AV1195" s="11"/>
      <c r="AW1195" s="11"/>
      <c r="AX1195" s="11"/>
      <c r="AY1195" s="11"/>
      <c r="AZ1195" s="11"/>
      <c r="BA1195" s="11"/>
      <c r="BB1195" s="11"/>
      <c r="BC1195" s="11"/>
      <c r="BD1195" s="11"/>
      <c r="BE1195" s="11"/>
      <c r="BF1195" s="11"/>
      <c r="BG1195" s="11"/>
      <c r="BH1195" s="11"/>
      <c r="BI1195" s="11"/>
    </row>
    <row r="1196" spans="18:61" x14ac:dyDescent="0.2">
      <c r="R1196" s="11"/>
      <c r="S1196" s="154"/>
      <c r="T1196" s="13"/>
      <c r="U1196" s="13"/>
      <c r="V1196" s="11"/>
      <c r="W1196" s="11"/>
      <c r="X1196" s="12"/>
      <c r="AN1196" s="11"/>
      <c r="AO1196" s="11"/>
      <c r="AP1196" s="11"/>
      <c r="AQ1196" s="11"/>
      <c r="AR1196" s="11"/>
      <c r="AS1196" s="11"/>
      <c r="AT1196" s="11"/>
      <c r="AU1196" s="11"/>
      <c r="AV1196" s="11"/>
      <c r="AW1196" s="11"/>
      <c r="AX1196" s="11"/>
      <c r="AY1196" s="11"/>
      <c r="AZ1196" s="11"/>
      <c r="BA1196" s="11"/>
      <c r="BB1196" s="11"/>
      <c r="BC1196" s="11"/>
      <c r="BD1196" s="11"/>
      <c r="BE1196" s="11"/>
      <c r="BF1196" s="11"/>
      <c r="BG1196" s="11"/>
      <c r="BH1196" s="11"/>
      <c r="BI1196" s="11"/>
    </row>
    <row r="1197" spans="18:61" x14ac:dyDescent="0.2">
      <c r="R1197" s="11"/>
      <c r="S1197" s="154"/>
      <c r="T1197" s="13"/>
      <c r="U1197" s="13"/>
      <c r="V1197" s="11"/>
      <c r="W1197" s="11"/>
      <c r="X1197" s="12"/>
      <c r="AN1197" s="11"/>
      <c r="AO1197" s="11"/>
      <c r="AP1197" s="11"/>
      <c r="AQ1197" s="11"/>
      <c r="AR1197" s="11"/>
      <c r="AS1197" s="11"/>
      <c r="AT1197" s="11"/>
      <c r="AU1197" s="11"/>
      <c r="AV1197" s="11"/>
      <c r="AW1197" s="11"/>
      <c r="AX1197" s="11"/>
      <c r="AY1197" s="11"/>
      <c r="AZ1197" s="11"/>
      <c r="BA1197" s="11"/>
      <c r="BB1197" s="11"/>
      <c r="BC1197" s="11"/>
      <c r="BD1197" s="11"/>
      <c r="BE1197" s="11"/>
      <c r="BF1197" s="11"/>
      <c r="BG1197" s="11"/>
      <c r="BH1197" s="11"/>
      <c r="BI1197" s="11"/>
    </row>
    <row r="1198" spans="18:61" x14ac:dyDescent="0.2">
      <c r="R1198" s="11"/>
      <c r="S1198" s="154"/>
      <c r="T1198" s="13"/>
      <c r="U1198" s="13"/>
      <c r="V1198" s="11"/>
      <c r="W1198" s="11"/>
      <c r="X1198" s="12"/>
      <c r="AN1198" s="11"/>
      <c r="AO1198" s="11"/>
      <c r="AP1198" s="11"/>
      <c r="AQ1198" s="11"/>
      <c r="AR1198" s="11"/>
      <c r="AS1198" s="11"/>
      <c r="AT1198" s="11"/>
      <c r="AU1198" s="11"/>
      <c r="AV1198" s="11"/>
      <c r="AW1198" s="11"/>
      <c r="AX1198" s="11"/>
      <c r="AY1198" s="11"/>
      <c r="AZ1198" s="11"/>
      <c r="BA1198" s="11"/>
      <c r="BB1198" s="11"/>
      <c r="BC1198" s="11"/>
      <c r="BD1198" s="11"/>
      <c r="BE1198" s="11"/>
      <c r="BF1198" s="11"/>
      <c r="BG1198" s="11"/>
      <c r="BH1198" s="11"/>
      <c r="BI1198" s="11"/>
    </row>
    <row r="1199" spans="18:61" x14ac:dyDescent="0.2">
      <c r="R1199" s="11"/>
      <c r="S1199" s="154"/>
      <c r="T1199" s="13"/>
      <c r="U1199" s="13"/>
      <c r="V1199" s="11"/>
      <c r="W1199" s="11"/>
      <c r="X1199" s="12"/>
      <c r="AN1199" s="11"/>
      <c r="AO1199" s="11"/>
      <c r="AP1199" s="11"/>
      <c r="AQ1199" s="11"/>
      <c r="AR1199" s="11"/>
      <c r="AS1199" s="11"/>
      <c r="AT1199" s="11"/>
      <c r="AU1199" s="11"/>
      <c r="AV1199" s="11"/>
      <c r="AW1199" s="11"/>
      <c r="AX1199" s="11"/>
      <c r="AY1199" s="11"/>
      <c r="AZ1199" s="11"/>
      <c r="BA1199" s="11"/>
      <c r="BB1199" s="11"/>
      <c r="BC1199" s="11"/>
      <c r="BD1199" s="11"/>
      <c r="BE1199" s="11"/>
      <c r="BF1199" s="11"/>
      <c r="BG1199" s="11"/>
      <c r="BH1199" s="11"/>
      <c r="BI1199" s="11"/>
    </row>
    <row r="1200" spans="18:61" x14ac:dyDescent="0.2">
      <c r="R1200" s="11"/>
      <c r="S1200" s="154"/>
      <c r="T1200" s="13"/>
      <c r="U1200" s="13"/>
      <c r="V1200" s="11"/>
      <c r="W1200" s="11"/>
      <c r="X1200" s="12"/>
      <c r="AN1200" s="11"/>
      <c r="AO1200" s="11"/>
      <c r="AP1200" s="11"/>
      <c r="AQ1200" s="11"/>
      <c r="AR1200" s="11"/>
      <c r="AS1200" s="11"/>
      <c r="AT1200" s="11"/>
      <c r="AU1200" s="11"/>
      <c r="AV1200" s="11"/>
      <c r="AW1200" s="11"/>
      <c r="AX1200" s="11"/>
      <c r="AY1200" s="11"/>
      <c r="AZ1200" s="11"/>
      <c r="BA1200" s="11"/>
      <c r="BB1200" s="11"/>
      <c r="BC1200" s="11"/>
      <c r="BD1200" s="11"/>
      <c r="BE1200" s="11"/>
      <c r="BF1200" s="11"/>
      <c r="BG1200" s="11"/>
      <c r="BH1200" s="11"/>
      <c r="BI1200" s="11"/>
    </row>
    <row r="1201" spans="18:61" x14ac:dyDescent="0.2">
      <c r="R1201" s="11"/>
      <c r="S1201" s="154"/>
      <c r="T1201" s="13"/>
      <c r="U1201" s="13"/>
      <c r="V1201" s="11"/>
      <c r="W1201" s="11"/>
      <c r="X1201" s="12"/>
      <c r="AN1201" s="11"/>
      <c r="AO1201" s="11"/>
      <c r="AP1201" s="11"/>
      <c r="AQ1201" s="11"/>
      <c r="AR1201" s="11"/>
      <c r="AS1201" s="11"/>
      <c r="AT1201" s="11"/>
      <c r="AU1201" s="11"/>
      <c r="AV1201" s="11"/>
      <c r="AW1201" s="11"/>
      <c r="AX1201" s="11"/>
      <c r="AY1201" s="11"/>
      <c r="AZ1201" s="11"/>
      <c r="BA1201" s="11"/>
      <c r="BB1201" s="11"/>
      <c r="BC1201" s="11"/>
      <c r="BD1201" s="11"/>
      <c r="BE1201" s="11"/>
      <c r="BF1201" s="11"/>
      <c r="BG1201" s="11"/>
      <c r="BH1201" s="11"/>
      <c r="BI1201" s="11"/>
    </row>
    <row r="1202" spans="18:61" x14ac:dyDescent="0.2">
      <c r="R1202" s="11"/>
      <c r="S1202" s="154"/>
      <c r="T1202" s="13"/>
      <c r="U1202" s="13"/>
      <c r="V1202" s="11"/>
      <c r="W1202" s="11"/>
      <c r="X1202" s="12"/>
      <c r="AN1202" s="11"/>
      <c r="AO1202" s="11"/>
      <c r="AP1202" s="11"/>
      <c r="AQ1202" s="11"/>
      <c r="AR1202" s="11"/>
      <c r="AS1202" s="11"/>
      <c r="AT1202" s="11"/>
      <c r="AU1202" s="11"/>
      <c r="AV1202" s="11"/>
      <c r="AW1202" s="11"/>
      <c r="AX1202" s="11"/>
      <c r="AY1202" s="11"/>
      <c r="AZ1202" s="11"/>
      <c r="BA1202" s="11"/>
      <c r="BB1202" s="11"/>
      <c r="BC1202" s="11"/>
      <c r="BD1202" s="11"/>
      <c r="BE1202" s="11"/>
      <c r="BF1202" s="11"/>
      <c r="BG1202" s="11"/>
      <c r="BH1202" s="11"/>
      <c r="BI1202" s="11"/>
    </row>
    <row r="1203" spans="18:61" x14ac:dyDescent="0.2">
      <c r="R1203" s="11"/>
      <c r="S1203" s="154"/>
      <c r="T1203" s="13"/>
      <c r="U1203" s="13"/>
      <c r="V1203" s="11"/>
      <c r="W1203" s="11"/>
      <c r="X1203" s="12"/>
      <c r="AN1203" s="11"/>
      <c r="AO1203" s="11"/>
      <c r="AP1203" s="11"/>
      <c r="AQ1203" s="11"/>
      <c r="AR1203" s="11"/>
      <c r="AS1203" s="11"/>
      <c r="AT1203" s="11"/>
      <c r="AU1203" s="11"/>
      <c r="AV1203" s="11"/>
      <c r="AW1203" s="11"/>
      <c r="AX1203" s="11"/>
      <c r="AY1203" s="11"/>
      <c r="AZ1203" s="11"/>
      <c r="BA1203" s="11"/>
      <c r="BB1203" s="11"/>
      <c r="BC1203" s="11"/>
      <c r="BD1203" s="11"/>
      <c r="BE1203" s="11"/>
      <c r="BF1203" s="11"/>
      <c r="BG1203" s="11"/>
      <c r="BH1203" s="11"/>
      <c r="BI1203" s="11"/>
    </row>
    <row r="1204" spans="18:61" x14ac:dyDescent="0.2">
      <c r="R1204" s="11"/>
      <c r="S1204" s="154"/>
      <c r="T1204" s="13"/>
      <c r="U1204" s="13"/>
      <c r="V1204" s="11"/>
      <c r="W1204" s="11"/>
      <c r="X1204" s="12"/>
      <c r="AN1204" s="11"/>
      <c r="AO1204" s="11"/>
      <c r="AP1204" s="11"/>
      <c r="AQ1204" s="11"/>
      <c r="AR1204" s="11"/>
      <c r="AS1204" s="11"/>
      <c r="AT1204" s="11"/>
      <c r="AU1204" s="11"/>
      <c r="AV1204" s="11"/>
      <c r="AW1204" s="11"/>
      <c r="AX1204" s="11"/>
      <c r="AY1204" s="11"/>
      <c r="AZ1204" s="11"/>
      <c r="BA1204" s="11"/>
      <c r="BB1204" s="11"/>
      <c r="BC1204" s="11"/>
      <c r="BD1204" s="11"/>
      <c r="BE1204" s="11"/>
      <c r="BF1204" s="11"/>
      <c r="BG1204" s="11"/>
      <c r="BH1204" s="11"/>
      <c r="BI1204" s="11"/>
    </row>
    <row r="1205" spans="18:61" x14ac:dyDescent="0.2">
      <c r="R1205" s="11"/>
      <c r="S1205" s="154"/>
      <c r="T1205" s="13"/>
      <c r="U1205" s="13"/>
      <c r="V1205" s="11"/>
      <c r="W1205" s="11"/>
      <c r="X1205" s="12"/>
      <c r="AN1205" s="11"/>
      <c r="AO1205" s="11"/>
      <c r="AP1205" s="11"/>
      <c r="AQ1205" s="11"/>
      <c r="AR1205" s="11"/>
      <c r="AS1205" s="11"/>
      <c r="AT1205" s="11"/>
      <c r="AU1205" s="11"/>
      <c r="AV1205" s="11"/>
      <c r="AW1205" s="11"/>
      <c r="AX1205" s="11"/>
      <c r="AY1205" s="11"/>
      <c r="AZ1205" s="11"/>
      <c r="BA1205" s="11"/>
      <c r="BB1205" s="11"/>
      <c r="BC1205" s="11"/>
      <c r="BD1205" s="11"/>
      <c r="BE1205" s="11"/>
      <c r="BF1205" s="11"/>
      <c r="BG1205" s="11"/>
      <c r="BH1205" s="11"/>
      <c r="BI1205" s="11"/>
    </row>
    <row r="1206" spans="18:61" x14ac:dyDescent="0.2">
      <c r="R1206" s="11"/>
      <c r="S1206" s="154"/>
      <c r="T1206" s="13"/>
      <c r="U1206" s="13"/>
      <c r="V1206" s="11"/>
      <c r="W1206" s="11"/>
      <c r="X1206" s="12"/>
      <c r="AN1206" s="11"/>
      <c r="AO1206" s="11"/>
      <c r="AP1206" s="11"/>
      <c r="AQ1206" s="11"/>
      <c r="AR1206" s="11"/>
      <c r="AS1206" s="11"/>
      <c r="AT1206" s="11"/>
      <c r="AU1206" s="11"/>
      <c r="AV1206" s="11"/>
      <c r="AW1206" s="11"/>
      <c r="AX1206" s="11"/>
      <c r="AY1206" s="11"/>
      <c r="AZ1206" s="11"/>
      <c r="BA1206" s="11"/>
      <c r="BB1206" s="11"/>
      <c r="BC1206" s="11"/>
      <c r="BD1206" s="11"/>
      <c r="BE1206" s="11"/>
      <c r="BF1206" s="11"/>
      <c r="BG1206" s="11"/>
      <c r="BH1206" s="11"/>
      <c r="BI1206" s="11"/>
    </row>
    <row r="1207" spans="18:61" x14ac:dyDescent="0.2">
      <c r="R1207" s="11"/>
      <c r="S1207" s="154"/>
      <c r="T1207" s="13"/>
      <c r="U1207" s="13"/>
      <c r="V1207" s="11"/>
      <c r="W1207" s="11"/>
      <c r="X1207" s="12"/>
      <c r="AN1207" s="11"/>
      <c r="AO1207" s="11"/>
      <c r="AP1207" s="11"/>
      <c r="AQ1207" s="11"/>
      <c r="AR1207" s="11"/>
      <c r="AS1207" s="11"/>
      <c r="AT1207" s="11"/>
      <c r="AU1207" s="11"/>
      <c r="AV1207" s="11"/>
      <c r="AW1207" s="11"/>
      <c r="AX1207" s="11"/>
      <c r="AY1207" s="11"/>
      <c r="AZ1207" s="11"/>
      <c r="BA1207" s="11"/>
      <c r="BB1207" s="11"/>
      <c r="BC1207" s="11"/>
      <c r="BD1207" s="11"/>
      <c r="BE1207" s="11"/>
      <c r="BF1207" s="11"/>
      <c r="BG1207" s="11"/>
      <c r="BH1207" s="11"/>
      <c r="BI1207" s="11"/>
    </row>
    <row r="1208" spans="18:61" x14ac:dyDescent="0.2">
      <c r="R1208" s="11"/>
      <c r="S1208" s="154"/>
      <c r="T1208" s="13"/>
      <c r="U1208" s="13"/>
      <c r="V1208" s="11"/>
      <c r="W1208" s="11"/>
      <c r="X1208" s="12"/>
      <c r="AN1208" s="11"/>
      <c r="AO1208" s="11"/>
      <c r="AP1208" s="11"/>
      <c r="AQ1208" s="11"/>
      <c r="AR1208" s="11"/>
      <c r="AS1208" s="11"/>
      <c r="AT1208" s="11"/>
      <c r="AU1208" s="11"/>
      <c r="AV1208" s="11"/>
      <c r="AW1208" s="11"/>
      <c r="AX1208" s="11"/>
      <c r="AY1208" s="11"/>
      <c r="AZ1208" s="11"/>
      <c r="BA1208" s="11"/>
      <c r="BB1208" s="11"/>
      <c r="BC1208" s="11"/>
      <c r="BD1208" s="11"/>
      <c r="BE1208" s="11"/>
      <c r="BF1208" s="11"/>
      <c r="BG1208" s="11"/>
      <c r="BH1208" s="11"/>
      <c r="BI1208" s="11"/>
    </row>
    <row r="1209" spans="18:61" x14ac:dyDescent="0.2">
      <c r="R1209" s="11"/>
      <c r="S1209" s="154"/>
      <c r="T1209" s="13"/>
      <c r="U1209" s="13"/>
      <c r="V1209" s="11"/>
      <c r="W1209" s="11"/>
      <c r="X1209" s="12"/>
      <c r="AN1209" s="11"/>
      <c r="AO1209" s="11"/>
      <c r="AP1209" s="11"/>
      <c r="AQ1209" s="11"/>
      <c r="AR1209" s="11"/>
      <c r="AS1209" s="11"/>
      <c r="AT1209" s="11"/>
      <c r="AU1209" s="11"/>
      <c r="AV1209" s="11"/>
      <c r="AW1209" s="11"/>
      <c r="AX1209" s="11"/>
      <c r="AY1209" s="11"/>
      <c r="AZ1209" s="11"/>
      <c r="BA1209" s="11"/>
      <c r="BB1209" s="11"/>
      <c r="BC1209" s="11"/>
      <c r="BD1209" s="11"/>
      <c r="BE1209" s="11"/>
      <c r="BF1209" s="11"/>
      <c r="BG1209" s="11"/>
      <c r="BH1209" s="11"/>
      <c r="BI1209" s="11"/>
    </row>
    <row r="1210" spans="18:61" x14ac:dyDescent="0.2">
      <c r="R1210" s="11"/>
      <c r="S1210" s="154"/>
      <c r="T1210" s="13"/>
      <c r="U1210" s="13"/>
      <c r="V1210" s="11"/>
      <c r="W1210" s="11"/>
      <c r="X1210" s="12"/>
      <c r="AN1210" s="11"/>
      <c r="AO1210" s="11"/>
      <c r="AP1210" s="11"/>
      <c r="AQ1210" s="11"/>
      <c r="AR1210" s="11"/>
      <c r="AS1210" s="11"/>
      <c r="AT1210" s="11"/>
      <c r="AU1210" s="11"/>
      <c r="AV1210" s="11"/>
      <c r="AW1210" s="11"/>
      <c r="AX1210" s="11"/>
      <c r="AY1210" s="11"/>
      <c r="AZ1210" s="11"/>
      <c r="BA1210" s="11"/>
      <c r="BB1210" s="11"/>
      <c r="BC1210" s="11"/>
      <c r="BD1210" s="11"/>
      <c r="BE1210" s="11"/>
      <c r="BF1210" s="11"/>
      <c r="BG1210" s="11"/>
      <c r="BH1210" s="11"/>
      <c r="BI1210" s="11"/>
    </row>
    <row r="1211" spans="18:61" x14ac:dyDescent="0.2">
      <c r="R1211" s="11"/>
      <c r="S1211" s="154"/>
      <c r="T1211" s="13"/>
      <c r="U1211" s="13"/>
      <c r="V1211" s="11"/>
      <c r="W1211" s="11"/>
      <c r="X1211" s="12"/>
      <c r="AN1211" s="11"/>
      <c r="AO1211" s="11"/>
      <c r="AP1211" s="11"/>
      <c r="AQ1211" s="11"/>
      <c r="AR1211" s="11"/>
      <c r="AS1211" s="11"/>
      <c r="AT1211" s="11"/>
      <c r="AU1211" s="11"/>
      <c r="AV1211" s="11"/>
      <c r="AW1211" s="11"/>
      <c r="AX1211" s="11"/>
      <c r="AY1211" s="11"/>
      <c r="AZ1211" s="11"/>
      <c r="BA1211" s="11"/>
      <c r="BB1211" s="11"/>
      <c r="BC1211" s="11"/>
      <c r="BD1211" s="11"/>
      <c r="BE1211" s="11"/>
      <c r="BF1211" s="11"/>
      <c r="BG1211" s="11"/>
      <c r="BH1211" s="11"/>
      <c r="BI1211" s="11"/>
    </row>
    <row r="1212" spans="18:61" x14ac:dyDescent="0.2">
      <c r="R1212" s="11"/>
      <c r="S1212" s="154"/>
      <c r="T1212" s="13"/>
      <c r="U1212" s="13"/>
      <c r="V1212" s="11"/>
      <c r="W1212" s="11"/>
      <c r="X1212" s="12"/>
      <c r="AN1212" s="11"/>
      <c r="AO1212" s="11"/>
      <c r="AP1212" s="11"/>
      <c r="AQ1212" s="11"/>
      <c r="AR1212" s="11"/>
      <c r="AS1212" s="11"/>
      <c r="AT1212" s="11"/>
      <c r="AU1212" s="11"/>
      <c r="AV1212" s="11"/>
      <c r="AW1212" s="11"/>
      <c r="AX1212" s="11"/>
      <c r="AY1212" s="11"/>
      <c r="AZ1212" s="11"/>
      <c r="BA1212" s="11"/>
      <c r="BB1212" s="11"/>
      <c r="BC1212" s="11"/>
      <c r="BD1212" s="11"/>
      <c r="BE1212" s="11"/>
      <c r="BF1212" s="11"/>
      <c r="BG1212" s="11"/>
      <c r="BH1212" s="11"/>
      <c r="BI1212" s="11"/>
    </row>
    <row r="1213" spans="18:61" x14ac:dyDescent="0.2">
      <c r="R1213" s="11"/>
      <c r="S1213" s="154"/>
      <c r="T1213" s="13"/>
      <c r="U1213" s="13"/>
      <c r="V1213" s="11"/>
      <c r="W1213" s="11"/>
      <c r="X1213" s="12"/>
      <c r="AN1213" s="11"/>
      <c r="AO1213" s="11"/>
      <c r="AP1213" s="11"/>
      <c r="AQ1213" s="11"/>
      <c r="AR1213" s="11"/>
      <c r="AS1213" s="11"/>
      <c r="AT1213" s="11"/>
      <c r="AU1213" s="11"/>
      <c r="AV1213" s="11"/>
      <c r="AW1213" s="11"/>
      <c r="AX1213" s="11"/>
      <c r="AY1213" s="11"/>
      <c r="AZ1213" s="11"/>
      <c r="BA1213" s="11"/>
      <c r="BB1213" s="11"/>
      <c r="BC1213" s="11"/>
      <c r="BD1213" s="11"/>
      <c r="BE1213" s="11"/>
      <c r="BF1213" s="11"/>
      <c r="BG1213" s="11"/>
      <c r="BH1213" s="11"/>
      <c r="BI1213" s="11"/>
    </row>
    <row r="1214" spans="18:61" x14ac:dyDescent="0.2">
      <c r="R1214" s="11"/>
      <c r="S1214" s="154"/>
      <c r="T1214" s="13"/>
      <c r="U1214" s="13"/>
      <c r="V1214" s="11"/>
      <c r="W1214" s="11"/>
      <c r="X1214" s="12"/>
      <c r="AN1214" s="11"/>
      <c r="AO1214" s="11"/>
      <c r="AP1214" s="11"/>
      <c r="AQ1214" s="11"/>
      <c r="AR1214" s="11"/>
      <c r="AS1214" s="11"/>
      <c r="AT1214" s="11"/>
      <c r="AU1214" s="11"/>
      <c r="AV1214" s="11"/>
      <c r="AW1214" s="11"/>
      <c r="AX1214" s="11"/>
      <c r="AY1214" s="11"/>
      <c r="AZ1214" s="11"/>
      <c r="BA1214" s="11"/>
      <c r="BB1214" s="11"/>
      <c r="BC1214" s="11"/>
      <c r="BD1214" s="11"/>
      <c r="BE1214" s="11"/>
      <c r="BF1214" s="11"/>
      <c r="BG1214" s="11"/>
      <c r="BH1214" s="11"/>
      <c r="BI1214" s="11"/>
    </row>
    <row r="1215" spans="18:61" x14ac:dyDescent="0.2">
      <c r="R1215" s="11"/>
      <c r="S1215" s="154"/>
      <c r="T1215" s="13"/>
      <c r="U1215" s="13"/>
      <c r="V1215" s="11"/>
      <c r="W1215" s="11"/>
      <c r="X1215" s="12"/>
      <c r="AN1215" s="11"/>
      <c r="AO1215" s="11"/>
      <c r="AP1215" s="11"/>
      <c r="AQ1215" s="11"/>
      <c r="AR1215" s="11"/>
      <c r="AS1215" s="11"/>
      <c r="AT1215" s="11"/>
      <c r="AU1215" s="11"/>
      <c r="AV1215" s="11"/>
      <c r="AW1215" s="11"/>
      <c r="AX1215" s="11"/>
      <c r="AY1215" s="11"/>
      <c r="AZ1215" s="11"/>
      <c r="BA1215" s="11"/>
      <c r="BB1215" s="11"/>
      <c r="BC1215" s="11"/>
      <c r="BD1215" s="11"/>
      <c r="BE1215" s="11"/>
      <c r="BF1215" s="11"/>
      <c r="BG1215" s="11"/>
      <c r="BH1215" s="11"/>
      <c r="BI1215" s="11"/>
    </row>
    <row r="1216" spans="18:61" x14ac:dyDescent="0.2">
      <c r="R1216" s="11"/>
      <c r="S1216" s="154"/>
      <c r="T1216" s="13"/>
      <c r="U1216" s="13"/>
      <c r="V1216" s="11"/>
      <c r="W1216" s="11"/>
      <c r="X1216" s="12"/>
      <c r="AN1216" s="11"/>
      <c r="AO1216" s="11"/>
      <c r="AP1216" s="11"/>
      <c r="AQ1216" s="11"/>
      <c r="AR1216" s="11"/>
      <c r="AS1216" s="11"/>
      <c r="AT1216" s="11"/>
      <c r="AU1216" s="11"/>
      <c r="AV1216" s="11"/>
      <c r="AW1216" s="11"/>
      <c r="AX1216" s="11"/>
      <c r="AY1216" s="11"/>
      <c r="AZ1216" s="11"/>
      <c r="BA1216" s="11"/>
      <c r="BB1216" s="11"/>
      <c r="BC1216" s="11"/>
      <c r="BD1216" s="11"/>
      <c r="BE1216" s="11"/>
      <c r="BF1216" s="11"/>
      <c r="BG1216" s="11"/>
      <c r="BH1216" s="11"/>
      <c r="BI1216" s="11"/>
    </row>
    <row r="1217" spans="18:61" x14ac:dyDescent="0.2">
      <c r="R1217" s="11"/>
      <c r="S1217" s="154"/>
      <c r="T1217" s="13"/>
      <c r="U1217" s="13"/>
      <c r="V1217" s="11"/>
      <c r="W1217" s="11"/>
      <c r="X1217" s="12"/>
      <c r="AN1217" s="11"/>
      <c r="AO1217" s="11"/>
      <c r="AP1217" s="11"/>
      <c r="AQ1217" s="11"/>
      <c r="AR1217" s="11"/>
      <c r="AS1217" s="11"/>
      <c r="AT1217" s="11"/>
      <c r="AU1217" s="11"/>
      <c r="AV1217" s="11"/>
      <c r="AW1217" s="11"/>
      <c r="AX1217" s="11"/>
      <c r="AY1217" s="11"/>
      <c r="AZ1217" s="11"/>
      <c r="BA1217" s="11"/>
      <c r="BB1217" s="11"/>
      <c r="BC1217" s="11"/>
      <c r="BD1217" s="11"/>
      <c r="BE1217" s="11"/>
      <c r="BF1217" s="11"/>
      <c r="BG1217" s="11"/>
      <c r="BH1217" s="11"/>
      <c r="BI1217" s="11"/>
    </row>
    <row r="1218" spans="18:61" x14ac:dyDescent="0.2">
      <c r="R1218" s="11"/>
      <c r="S1218" s="154"/>
      <c r="T1218" s="13"/>
      <c r="U1218" s="13"/>
      <c r="V1218" s="11"/>
      <c r="W1218" s="11"/>
      <c r="X1218" s="12"/>
      <c r="AN1218" s="11"/>
      <c r="AO1218" s="11"/>
      <c r="AP1218" s="11"/>
      <c r="AQ1218" s="11"/>
      <c r="AR1218" s="11"/>
      <c r="AS1218" s="11"/>
      <c r="AT1218" s="11"/>
      <c r="AU1218" s="11"/>
      <c r="AV1218" s="11"/>
      <c r="AW1218" s="11"/>
      <c r="AX1218" s="11"/>
      <c r="AY1218" s="11"/>
      <c r="AZ1218" s="11"/>
      <c r="BA1218" s="11"/>
      <c r="BB1218" s="11"/>
      <c r="BC1218" s="11"/>
      <c r="BD1218" s="11"/>
      <c r="BE1218" s="11"/>
      <c r="BF1218" s="11"/>
      <c r="BG1218" s="11"/>
      <c r="BH1218" s="11"/>
      <c r="BI1218" s="11"/>
    </row>
    <row r="1219" spans="18:61" x14ac:dyDescent="0.2">
      <c r="R1219" s="11"/>
      <c r="S1219" s="154"/>
      <c r="T1219" s="13"/>
      <c r="U1219" s="13"/>
      <c r="V1219" s="11"/>
      <c r="W1219" s="11"/>
      <c r="X1219" s="12"/>
      <c r="AN1219" s="11"/>
      <c r="AO1219" s="11"/>
      <c r="AP1219" s="11"/>
      <c r="AQ1219" s="11"/>
      <c r="AR1219" s="11"/>
      <c r="AS1219" s="11"/>
      <c r="AT1219" s="11"/>
      <c r="AU1219" s="11"/>
      <c r="AV1219" s="11"/>
      <c r="AW1219" s="11"/>
      <c r="AX1219" s="11"/>
      <c r="AY1219" s="11"/>
      <c r="AZ1219" s="11"/>
      <c r="BA1219" s="11"/>
      <c r="BB1219" s="11"/>
      <c r="BC1219" s="11"/>
      <c r="BD1219" s="11"/>
      <c r="BE1219" s="11"/>
      <c r="BF1219" s="11"/>
      <c r="BG1219" s="11"/>
      <c r="BH1219" s="11"/>
      <c r="BI1219" s="11"/>
    </row>
    <row r="1220" spans="18:61" x14ac:dyDescent="0.2">
      <c r="R1220" s="11"/>
      <c r="S1220" s="154"/>
      <c r="T1220" s="13"/>
      <c r="U1220" s="13"/>
      <c r="V1220" s="11"/>
      <c r="W1220" s="11"/>
      <c r="X1220" s="12"/>
      <c r="AN1220" s="11"/>
      <c r="AO1220" s="11"/>
      <c r="AP1220" s="11"/>
      <c r="AQ1220" s="11"/>
      <c r="AR1220" s="11"/>
      <c r="AS1220" s="11"/>
      <c r="AT1220" s="11"/>
      <c r="AU1220" s="11"/>
      <c r="AV1220" s="11"/>
      <c r="AW1220" s="11"/>
      <c r="AX1220" s="11"/>
      <c r="AY1220" s="11"/>
      <c r="AZ1220" s="11"/>
      <c r="BA1220" s="11"/>
      <c r="BB1220" s="11"/>
      <c r="BC1220" s="11"/>
      <c r="BD1220" s="11"/>
      <c r="BE1220" s="11"/>
      <c r="BF1220" s="11"/>
      <c r="BG1220" s="11"/>
      <c r="BH1220" s="11"/>
      <c r="BI1220" s="11"/>
    </row>
    <row r="1221" spans="18:61" x14ac:dyDescent="0.2">
      <c r="R1221" s="11"/>
      <c r="S1221" s="154"/>
      <c r="T1221" s="13"/>
      <c r="U1221" s="13"/>
      <c r="V1221" s="11"/>
      <c r="W1221" s="11"/>
      <c r="X1221" s="12"/>
      <c r="AN1221" s="11"/>
      <c r="AO1221" s="11"/>
      <c r="AP1221" s="11"/>
      <c r="AQ1221" s="11"/>
      <c r="AR1221" s="11"/>
      <c r="AS1221" s="11"/>
      <c r="AT1221" s="11"/>
      <c r="AU1221" s="11"/>
      <c r="AV1221" s="11"/>
      <c r="AW1221" s="11"/>
      <c r="AX1221" s="11"/>
      <c r="AY1221" s="11"/>
      <c r="AZ1221" s="11"/>
      <c r="BA1221" s="11"/>
      <c r="BB1221" s="11"/>
      <c r="BC1221" s="11"/>
      <c r="BD1221" s="11"/>
      <c r="BE1221" s="11"/>
      <c r="BF1221" s="11"/>
      <c r="BG1221" s="11"/>
      <c r="BH1221" s="11"/>
      <c r="BI1221" s="11"/>
    </row>
    <row r="1222" spans="18:61" x14ac:dyDescent="0.2">
      <c r="R1222" s="11"/>
      <c r="S1222" s="154"/>
      <c r="T1222" s="13"/>
      <c r="U1222" s="13"/>
      <c r="V1222" s="11"/>
      <c r="W1222" s="11"/>
      <c r="X1222" s="12"/>
      <c r="AN1222" s="11"/>
      <c r="AO1222" s="11"/>
      <c r="AP1222" s="11"/>
      <c r="AQ1222" s="11"/>
      <c r="AR1222" s="11"/>
      <c r="AS1222" s="11"/>
      <c r="AT1222" s="11"/>
      <c r="AU1222" s="11"/>
      <c r="AV1222" s="11"/>
      <c r="AW1222" s="11"/>
      <c r="AX1222" s="11"/>
      <c r="AY1222" s="11"/>
      <c r="AZ1222" s="11"/>
      <c r="BA1222" s="11"/>
      <c r="BB1222" s="11"/>
      <c r="BC1222" s="11"/>
      <c r="BD1222" s="11"/>
      <c r="BE1222" s="11"/>
      <c r="BF1222" s="11"/>
      <c r="BG1222" s="11"/>
      <c r="BH1222" s="11"/>
      <c r="BI1222" s="11"/>
    </row>
    <row r="1223" spans="18:61" x14ac:dyDescent="0.2">
      <c r="R1223" s="11"/>
      <c r="S1223" s="154"/>
      <c r="T1223" s="13"/>
      <c r="U1223" s="13"/>
      <c r="V1223" s="11"/>
      <c r="W1223" s="11"/>
      <c r="X1223" s="12"/>
      <c r="AN1223" s="11"/>
      <c r="AO1223" s="11"/>
      <c r="AP1223" s="11"/>
      <c r="AQ1223" s="11"/>
      <c r="AR1223" s="11"/>
      <c r="AS1223" s="11"/>
      <c r="AT1223" s="11"/>
      <c r="AU1223" s="11"/>
      <c r="AV1223" s="11"/>
      <c r="AW1223" s="11"/>
      <c r="AX1223" s="11"/>
      <c r="AY1223" s="11"/>
      <c r="AZ1223" s="11"/>
      <c r="BA1223" s="11"/>
      <c r="BB1223" s="11"/>
      <c r="BC1223" s="11"/>
      <c r="BD1223" s="11"/>
      <c r="BE1223" s="11"/>
      <c r="BF1223" s="11"/>
      <c r="BG1223" s="11"/>
      <c r="BH1223" s="11"/>
      <c r="BI1223" s="11"/>
    </row>
    <row r="1224" spans="18:61" x14ac:dyDescent="0.2">
      <c r="R1224" s="11"/>
      <c r="S1224" s="154"/>
      <c r="T1224" s="13"/>
      <c r="U1224" s="13"/>
      <c r="V1224" s="11"/>
      <c r="W1224" s="11"/>
      <c r="X1224" s="12"/>
      <c r="AN1224" s="11"/>
      <c r="AO1224" s="11"/>
      <c r="AP1224" s="11"/>
      <c r="AQ1224" s="11"/>
      <c r="AR1224" s="11"/>
      <c r="AS1224" s="11"/>
      <c r="AT1224" s="11"/>
      <c r="AU1224" s="11"/>
      <c r="AV1224" s="11"/>
      <c r="AW1224" s="11"/>
      <c r="AX1224" s="11"/>
      <c r="AY1224" s="11"/>
      <c r="AZ1224" s="11"/>
      <c r="BA1224" s="11"/>
      <c r="BB1224" s="11"/>
      <c r="BC1224" s="11"/>
      <c r="BD1224" s="11"/>
      <c r="BE1224" s="11"/>
      <c r="BF1224" s="11"/>
      <c r="BG1224" s="11"/>
      <c r="BH1224" s="11"/>
      <c r="BI1224" s="11"/>
    </row>
    <row r="1225" spans="18:61" x14ac:dyDescent="0.2">
      <c r="R1225" s="11"/>
      <c r="S1225" s="154"/>
      <c r="T1225" s="13"/>
      <c r="U1225" s="13"/>
      <c r="V1225" s="11"/>
      <c r="W1225" s="11"/>
      <c r="X1225" s="12"/>
      <c r="AN1225" s="11"/>
      <c r="AO1225" s="11"/>
      <c r="AP1225" s="11"/>
      <c r="AQ1225" s="11"/>
      <c r="AR1225" s="11"/>
      <c r="AS1225" s="11"/>
      <c r="AT1225" s="11"/>
      <c r="AU1225" s="11"/>
      <c r="AV1225" s="11"/>
      <c r="AW1225" s="11"/>
      <c r="AX1225" s="11"/>
      <c r="AY1225" s="11"/>
      <c r="AZ1225" s="11"/>
      <c r="BA1225" s="11"/>
      <c r="BB1225" s="11"/>
      <c r="BC1225" s="11"/>
      <c r="BD1225" s="11"/>
      <c r="BE1225" s="11"/>
      <c r="BF1225" s="11"/>
      <c r="BG1225" s="11"/>
      <c r="BH1225" s="11"/>
      <c r="BI1225" s="11"/>
    </row>
    <row r="1226" spans="18:61" x14ac:dyDescent="0.2">
      <c r="R1226" s="11"/>
      <c r="S1226" s="154"/>
      <c r="T1226" s="13"/>
      <c r="U1226" s="13"/>
      <c r="V1226" s="11"/>
      <c r="W1226" s="11"/>
      <c r="X1226" s="12"/>
      <c r="AN1226" s="11"/>
      <c r="AO1226" s="11"/>
      <c r="AP1226" s="11"/>
      <c r="AQ1226" s="11"/>
      <c r="AR1226" s="11"/>
      <c r="AS1226" s="11"/>
      <c r="AT1226" s="11"/>
      <c r="AU1226" s="11"/>
      <c r="AV1226" s="11"/>
      <c r="AW1226" s="11"/>
      <c r="AX1226" s="11"/>
      <c r="AY1226" s="11"/>
      <c r="AZ1226" s="11"/>
      <c r="BA1226" s="11"/>
      <c r="BB1226" s="11"/>
      <c r="BC1226" s="11"/>
      <c r="BD1226" s="11"/>
      <c r="BE1226" s="11"/>
      <c r="BF1226" s="11"/>
      <c r="BG1226" s="11"/>
      <c r="BH1226" s="11"/>
      <c r="BI1226" s="11"/>
    </row>
    <row r="1227" spans="18:61" x14ac:dyDescent="0.2">
      <c r="R1227" s="11"/>
      <c r="S1227" s="154"/>
      <c r="T1227" s="13"/>
      <c r="U1227" s="13"/>
      <c r="V1227" s="11"/>
      <c r="W1227" s="11"/>
      <c r="X1227" s="12"/>
      <c r="AN1227" s="11"/>
      <c r="AO1227" s="11"/>
      <c r="AP1227" s="11"/>
      <c r="AQ1227" s="11"/>
      <c r="AR1227" s="11"/>
      <c r="AS1227" s="11"/>
      <c r="AT1227" s="11"/>
      <c r="AU1227" s="11"/>
      <c r="AV1227" s="11"/>
      <c r="AW1227" s="11"/>
      <c r="AX1227" s="11"/>
      <c r="AY1227" s="11"/>
      <c r="AZ1227" s="11"/>
      <c r="BA1227" s="11"/>
      <c r="BB1227" s="11"/>
      <c r="BC1227" s="11"/>
      <c r="BD1227" s="11"/>
      <c r="BE1227" s="11"/>
      <c r="BF1227" s="11"/>
      <c r="BG1227" s="11"/>
      <c r="BH1227" s="11"/>
      <c r="BI1227" s="11"/>
    </row>
    <row r="1228" spans="18:61" x14ac:dyDescent="0.2">
      <c r="R1228" s="11"/>
      <c r="S1228" s="154"/>
      <c r="T1228" s="13"/>
      <c r="U1228" s="13"/>
      <c r="V1228" s="11"/>
      <c r="W1228" s="11"/>
      <c r="X1228" s="12"/>
      <c r="AN1228" s="11"/>
      <c r="AO1228" s="11"/>
      <c r="AP1228" s="11"/>
      <c r="AQ1228" s="11"/>
      <c r="AR1228" s="11"/>
      <c r="AS1228" s="11"/>
      <c r="AT1228" s="11"/>
      <c r="AU1228" s="11"/>
      <c r="AV1228" s="11"/>
      <c r="AW1228" s="11"/>
      <c r="AX1228" s="11"/>
      <c r="AY1228" s="11"/>
      <c r="AZ1228" s="11"/>
      <c r="BA1228" s="11"/>
      <c r="BB1228" s="11"/>
      <c r="BC1228" s="11"/>
      <c r="BD1228" s="11"/>
      <c r="BE1228" s="11"/>
      <c r="BF1228" s="11"/>
      <c r="BG1228" s="11"/>
      <c r="BH1228" s="11"/>
      <c r="BI1228" s="11"/>
    </row>
    <row r="1229" spans="18:61" x14ac:dyDescent="0.2">
      <c r="R1229" s="11"/>
      <c r="S1229" s="154"/>
      <c r="T1229" s="13"/>
      <c r="U1229" s="13"/>
      <c r="V1229" s="11"/>
      <c r="W1229" s="11"/>
      <c r="X1229" s="12"/>
      <c r="AN1229" s="11"/>
      <c r="AO1229" s="11"/>
      <c r="AP1229" s="11"/>
      <c r="AQ1229" s="11"/>
      <c r="AR1229" s="11"/>
      <c r="AS1229" s="11"/>
      <c r="AT1229" s="11"/>
      <c r="AU1229" s="11"/>
      <c r="AV1229" s="11"/>
      <c r="AW1229" s="11"/>
      <c r="AX1229" s="11"/>
      <c r="AY1229" s="11"/>
      <c r="AZ1229" s="11"/>
      <c r="BA1229" s="11"/>
      <c r="BB1229" s="11"/>
      <c r="BC1229" s="11"/>
      <c r="BD1229" s="11"/>
      <c r="BE1229" s="11"/>
      <c r="BF1229" s="11"/>
      <c r="BG1229" s="11"/>
      <c r="BH1229" s="11"/>
      <c r="BI1229" s="11"/>
    </row>
    <row r="1230" spans="18:61" x14ac:dyDescent="0.2">
      <c r="R1230" s="11"/>
      <c r="S1230" s="154"/>
      <c r="T1230" s="13"/>
      <c r="U1230" s="13"/>
      <c r="V1230" s="11"/>
      <c r="W1230" s="11"/>
      <c r="X1230" s="12"/>
      <c r="AN1230" s="11"/>
      <c r="AO1230" s="11"/>
      <c r="AP1230" s="11"/>
      <c r="AQ1230" s="11"/>
      <c r="AR1230" s="11"/>
      <c r="AS1230" s="11"/>
      <c r="AT1230" s="11"/>
      <c r="AU1230" s="11"/>
      <c r="AV1230" s="11"/>
      <c r="AW1230" s="11"/>
      <c r="AX1230" s="11"/>
      <c r="AY1230" s="11"/>
      <c r="AZ1230" s="11"/>
      <c r="BA1230" s="11"/>
      <c r="BB1230" s="11"/>
      <c r="BC1230" s="11"/>
      <c r="BD1230" s="11"/>
      <c r="BE1230" s="11"/>
      <c r="BF1230" s="11"/>
      <c r="BG1230" s="11"/>
      <c r="BH1230" s="11"/>
      <c r="BI1230" s="11"/>
    </row>
    <row r="1231" spans="18:61" x14ac:dyDescent="0.2">
      <c r="R1231" s="11"/>
      <c r="S1231" s="154"/>
      <c r="T1231" s="13"/>
      <c r="U1231" s="13"/>
      <c r="V1231" s="11"/>
      <c r="W1231" s="11"/>
      <c r="X1231" s="12"/>
      <c r="AN1231" s="11"/>
      <c r="AO1231" s="11"/>
      <c r="AP1231" s="11"/>
      <c r="AQ1231" s="11"/>
      <c r="AR1231" s="11"/>
      <c r="AS1231" s="11"/>
      <c r="AT1231" s="11"/>
      <c r="AU1231" s="11"/>
      <c r="AV1231" s="11"/>
      <c r="AW1231" s="11"/>
      <c r="AX1231" s="11"/>
      <c r="AY1231" s="11"/>
      <c r="AZ1231" s="11"/>
      <c r="BA1231" s="11"/>
      <c r="BB1231" s="11"/>
      <c r="BC1231" s="11"/>
      <c r="BD1231" s="11"/>
      <c r="BE1231" s="11"/>
      <c r="BF1231" s="11"/>
      <c r="BG1231" s="11"/>
      <c r="BH1231" s="11"/>
      <c r="BI1231" s="11"/>
    </row>
    <row r="1232" spans="18:61" x14ac:dyDescent="0.2">
      <c r="R1232" s="11"/>
      <c r="S1232" s="154"/>
      <c r="T1232" s="13"/>
      <c r="U1232" s="13"/>
      <c r="V1232" s="11"/>
      <c r="W1232" s="11"/>
      <c r="X1232" s="12"/>
      <c r="AN1232" s="11"/>
      <c r="AO1232" s="11"/>
      <c r="AP1232" s="11"/>
      <c r="AQ1232" s="11"/>
      <c r="AR1232" s="11"/>
      <c r="AS1232" s="11"/>
      <c r="AT1232" s="11"/>
      <c r="AU1232" s="11"/>
      <c r="AV1232" s="11"/>
      <c r="AW1232" s="11"/>
      <c r="AX1232" s="11"/>
      <c r="AY1232" s="11"/>
      <c r="AZ1232" s="11"/>
      <c r="BA1232" s="11"/>
      <c r="BB1232" s="11"/>
      <c r="BC1232" s="11"/>
      <c r="BD1232" s="11"/>
      <c r="BE1232" s="11"/>
      <c r="BF1232" s="11"/>
      <c r="BG1232" s="11"/>
      <c r="BH1232" s="11"/>
      <c r="BI1232" s="11"/>
    </row>
    <row r="1233" spans="18:61" x14ac:dyDescent="0.2">
      <c r="R1233" s="11"/>
      <c r="S1233" s="154"/>
      <c r="T1233" s="13"/>
      <c r="U1233" s="13"/>
      <c r="V1233" s="11"/>
      <c r="W1233" s="11"/>
      <c r="X1233" s="12"/>
      <c r="AN1233" s="11"/>
      <c r="AO1233" s="11"/>
      <c r="AP1233" s="11"/>
      <c r="AQ1233" s="11"/>
      <c r="AR1233" s="11"/>
      <c r="AS1233" s="11"/>
      <c r="AT1233" s="11"/>
      <c r="AU1233" s="11"/>
      <c r="AV1233" s="11"/>
      <c r="AW1233" s="11"/>
      <c r="AX1233" s="11"/>
      <c r="AY1233" s="11"/>
      <c r="AZ1233" s="11"/>
      <c r="BA1233" s="11"/>
      <c r="BB1233" s="11"/>
      <c r="BC1233" s="11"/>
      <c r="BD1233" s="11"/>
      <c r="BE1233" s="11"/>
      <c r="BF1233" s="11"/>
      <c r="BG1233" s="11"/>
      <c r="BH1233" s="11"/>
      <c r="BI1233" s="11"/>
    </row>
    <row r="1234" spans="18:61" x14ac:dyDescent="0.2">
      <c r="R1234" s="11"/>
      <c r="S1234" s="154"/>
      <c r="T1234" s="13"/>
      <c r="U1234" s="13"/>
      <c r="V1234" s="11"/>
      <c r="W1234" s="11"/>
      <c r="X1234" s="12"/>
      <c r="AN1234" s="11"/>
      <c r="AO1234" s="11"/>
      <c r="AP1234" s="11"/>
      <c r="AQ1234" s="11"/>
      <c r="AR1234" s="11"/>
      <c r="AS1234" s="11"/>
      <c r="AT1234" s="11"/>
      <c r="AU1234" s="11"/>
      <c r="AV1234" s="11"/>
      <c r="AW1234" s="11"/>
      <c r="AX1234" s="11"/>
      <c r="AY1234" s="11"/>
      <c r="AZ1234" s="11"/>
      <c r="BA1234" s="11"/>
      <c r="BB1234" s="11"/>
      <c r="BC1234" s="11"/>
      <c r="BD1234" s="11"/>
      <c r="BE1234" s="11"/>
      <c r="BF1234" s="11"/>
      <c r="BG1234" s="11"/>
      <c r="BH1234" s="11"/>
      <c r="BI1234" s="11"/>
    </row>
    <row r="1235" spans="18:61" x14ac:dyDescent="0.2">
      <c r="R1235" s="11"/>
      <c r="S1235" s="154"/>
      <c r="T1235" s="13"/>
      <c r="U1235" s="13"/>
      <c r="V1235" s="11"/>
      <c r="W1235" s="11"/>
      <c r="X1235" s="12"/>
      <c r="AN1235" s="11"/>
      <c r="AO1235" s="11"/>
      <c r="AP1235" s="11"/>
      <c r="AQ1235" s="11"/>
      <c r="AR1235" s="11"/>
      <c r="AS1235" s="11"/>
      <c r="AT1235" s="11"/>
      <c r="AU1235" s="11"/>
      <c r="AV1235" s="11"/>
      <c r="AW1235" s="11"/>
      <c r="AX1235" s="11"/>
      <c r="AY1235" s="11"/>
      <c r="AZ1235" s="11"/>
      <c r="BA1235" s="11"/>
      <c r="BB1235" s="11"/>
      <c r="BC1235" s="11"/>
      <c r="BD1235" s="11"/>
      <c r="BE1235" s="11"/>
      <c r="BF1235" s="11"/>
      <c r="BG1235" s="11"/>
      <c r="BH1235" s="11"/>
      <c r="BI1235" s="11"/>
    </row>
    <row r="1236" spans="18:61" x14ac:dyDescent="0.2">
      <c r="R1236" s="11"/>
      <c r="S1236" s="154"/>
      <c r="T1236" s="13"/>
      <c r="U1236" s="13"/>
      <c r="V1236" s="11"/>
      <c r="W1236" s="11"/>
      <c r="X1236" s="12"/>
      <c r="AN1236" s="11"/>
      <c r="AO1236" s="11"/>
      <c r="AP1236" s="11"/>
      <c r="AQ1236" s="11"/>
      <c r="AR1236" s="11"/>
      <c r="AS1236" s="11"/>
      <c r="AT1236" s="11"/>
      <c r="AU1236" s="11"/>
      <c r="AV1236" s="11"/>
      <c r="AW1236" s="11"/>
      <c r="AX1236" s="11"/>
      <c r="AY1236" s="11"/>
      <c r="AZ1236" s="11"/>
      <c r="BA1236" s="11"/>
      <c r="BB1236" s="11"/>
      <c r="BC1236" s="11"/>
      <c r="BD1236" s="11"/>
      <c r="BE1236" s="11"/>
      <c r="BF1236" s="11"/>
      <c r="BG1236" s="11"/>
      <c r="BH1236" s="11"/>
      <c r="BI1236" s="11"/>
    </row>
    <row r="1237" spans="18:61" x14ac:dyDescent="0.2">
      <c r="R1237" s="11"/>
      <c r="S1237" s="154"/>
      <c r="T1237" s="13"/>
      <c r="U1237" s="13"/>
      <c r="V1237" s="11"/>
      <c r="W1237" s="11"/>
      <c r="X1237" s="12"/>
      <c r="AN1237" s="11"/>
      <c r="AO1237" s="11"/>
      <c r="AP1237" s="11"/>
      <c r="AQ1237" s="11"/>
      <c r="AR1237" s="11"/>
      <c r="AS1237" s="11"/>
      <c r="AT1237" s="11"/>
      <c r="AU1237" s="11"/>
      <c r="AV1237" s="11"/>
      <c r="AW1237" s="11"/>
      <c r="AX1237" s="11"/>
      <c r="AY1237" s="11"/>
      <c r="AZ1237" s="11"/>
      <c r="BA1237" s="11"/>
      <c r="BB1237" s="11"/>
      <c r="BC1237" s="11"/>
      <c r="BD1237" s="11"/>
      <c r="BE1237" s="11"/>
      <c r="BF1237" s="11"/>
      <c r="BG1237" s="11"/>
      <c r="BH1237" s="11"/>
      <c r="BI1237" s="11"/>
    </row>
    <row r="1238" spans="18:61" x14ac:dyDescent="0.2">
      <c r="R1238" s="11"/>
      <c r="S1238" s="154"/>
      <c r="T1238" s="13"/>
      <c r="U1238" s="13"/>
      <c r="V1238" s="11"/>
      <c r="W1238" s="11"/>
      <c r="X1238" s="12"/>
      <c r="AN1238" s="11"/>
      <c r="AO1238" s="11"/>
      <c r="AP1238" s="11"/>
      <c r="AQ1238" s="11"/>
      <c r="AR1238" s="11"/>
      <c r="AS1238" s="11"/>
      <c r="AT1238" s="11"/>
      <c r="AU1238" s="11"/>
      <c r="AV1238" s="11"/>
      <c r="AW1238" s="11"/>
      <c r="AX1238" s="11"/>
      <c r="AY1238" s="11"/>
      <c r="AZ1238" s="11"/>
      <c r="BA1238" s="11"/>
      <c r="BB1238" s="11"/>
      <c r="BC1238" s="11"/>
      <c r="BD1238" s="11"/>
      <c r="BE1238" s="11"/>
      <c r="BF1238" s="11"/>
      <c r="BG1238" s="11"/>
      <c r="BH1238" s="11"/>
      <c r="BI1238" s="11"/>
    </row>
    <row r="1239" spans="18:61" x14ac:dyDescent="0.2">
      <c r="R1239" s="11"/>
      <c r="S1239" s="154"/>
      <c r="T1239" s="13"/>
      <c r="U1239" s="13"/>
      <c r="V1239" s="11"/>
      <c r="W1239" s="11"/>
      <c r="X1239" s="12"/>
      <c r="AN1239" s="11"/>
      <c r="AO1239" s="11"/>
      <c r="AP1239" s="11"/>
      <c r="AQ1239" s="11"/>
      <c r="AR1239" s="11"/>
      <c r="AS1239" s="11"/>
      <c r="AT1239" s="11"/>
      <c r="AU1239" s="11"/>
      <c r="AV1239" s="11"/>
      <c r="AW1239" s="11"/>
      <c r="AX1239" s="11"/>
      <c r="AY1239" s="11"/>
      <c r="AZ1239" s="11"/>
      <c r="BA1239" s="11"/>
      <c r="BB1239" s="11"/>
      <c r="BC1239" s="11"/>
      <c r="BD1239" s="11"/>
      <c r="BE1239" s="11"/>
      <c r="BF1239" s="11"/>
      <c r="BG1239" s="11"/>
      <c r="BH1239" s="11"/>
      <c r="BI1239" s="11"/>
    </row>
    <row r="1240" spans="18:61" x14ac:dyDescent="0.2">
      <c r="R1240" s="11"/>
      <c r="S1240" s="154"/>
      <c r="T1240" s="13"/>
      <c r="U1240" s="13"/>
      <c r="V1240" s="11"/>
      <c r="W1240" s="11"/>
      <c r="X1240" s="12"/>
      <c r="AN1240" s="11"/>
      <c r="AO1240" s="11"/>
      <c r="AP1240" s="11"/>
      <c r="AQ1240" s="11"/>
      <c r="AR1240" s="11"/>
      <c r="AS1240" s="11"/>
      <c r="AT1240" s="11"/>
      <c r="AU1240" s="11"/>
      <c r="AV1240" s="11"/>
      <c r="AW1240" s="11"/>
      <c r="AX1240" s="11"/>
      <c r="AY1240" s="11"/>
      <c r="AZ1240" s="11"/>
      <c r="BA1240" s="11"/>
      <c r="BB1240" s="11"/>
      <c r="BC1240" s="11"/>
      <c r="BD1240" s="11"/>
      <c r="BE1240" s="11"/>
      <c r="BF1240" s="11"/>
      <c r="BG1240" s="11"/>
      <c r="BH1240" s="11"/>
      <c r="BI1240" s="11"/>
    </row>
    <row r="1241" spans="18:61" x14ac:dyDescent="0.2">
      <c r="R1241" s="11"/>
      <c r="S1241" s="154"/>
      <c r="T1241" s="13"/>
      <c r="U1241" s="13"/>
      <c r="V1241" s="11"/>
      <c r="W1241" s="11"/>
      <c r="X1241" s="12"/>
      <c r="AN1241" s="11"/>
      <c r="AO1241" s="11"/>
      <c r="AP1241" s="11"/>
      <c r="AQ1241" s="11"/>
      <c r="AR1241" s="11"/>
      <c r="AS1241" s="11"/>
      <c r="AT1241" s="11"/>
      <c r="AU1241" s="11"/>
      <c r="AV1241" s="11"/>
      <c r="AW1241" s="11"/>
      <c r="AX1241" s="11"/>
      <c r="AY1241" s="11"/>
      <c r="AZ1241" s="11"/>
      <c r="BA1241" s="11"/>
      <c r="BB1241" s="11"/>
      <c r="BC1241" s="11"/>
      <c r="BD1241" s="11"/>
      <c r="BE1241" s="11"/>
      <c r="BF1241" s="11"/>
      <c r="BG1241" s="11"/>
      <c r="BH1241" s="11"/>
      <c r="BI1241" s="11"/>
    </row>
    <row r="1242" spans="18:61" x14ac:dyDescent="0.2">
      <c r="R1242" s="11"/>
      <c r="S1242" s="154"/>
      <c r="T1242" s="13"/>
      <c r="U1242" s="13"/>
      <c r="V1242" s="11"/>
      <c r="W1242" s="11"/>
      <c r="X1242" s="12"/>
      <c r="AN1242" s="11"/>
      <c r="AO1242" s="11"/>
      <c r="AP1242" s="11"/>
      <c r="AQ1242" s="11"/>
      <c r="AR1242" s="11"/>
      <c r="AS1242" s="11"/>
      <c r="AT1242" s="11"/>
      <c r="AU1242" s="11"/>
      <c r="AV1242" s="11"/>
      <c r="AW1242" s="11"/>
      <c r="AX1242" s="11"/>
      <c r="AY1242" s="11"/>
      <c r="AZ1242" s="11"/>
      <c r="BA1242" s="11"/>
      <c r="BB1242" s="11"/>
      <c r="BC1242" s="11"/>
      <c r="BD1242" s="11"/>
      <c r="BE1242" s="11"/>
      <c r="BF1242" s="11"/>
      <c r="BG1242" s="11"/>
      <c r="BH1242" s="11"/>
      <c r="BI1242" s="11"/>
    </row>
    <row r="1243" spans="18:61" x14ac:dyDescent="0.2">
      <c r="R1243" s="11"/>
      <c r="S1243" s="154"/>
      <c r="T1243" s="13"/>
      <c r="U1243" s="13"/>
      <c r="V1243" s="11"/>
      <c r="W1243" s="11"/>
      <c r="X1243" s="12"/>
      <c r="AN1243" s="11"/>
      <c r="AO1243" s="11"/>
      <c r="AP1243" s="11"/>
      <c r="AQ1243" s="11"/>
      <c r="AR1243" s="11"/>
      <c r="AS1243" s="11"/>
      <c r="AT1243" s="11"/>
      <c r="AU1243" s="11"/>
      <c r="AV1243" s="11"/>
      <c r="AW1243" s="11"/>
      <c r="AX1243" s="11"/>
      <c r="AY1243" s="11"/>
      <c r="AZ1243" s="11"/>
      <c r="BA1243" s="11"/>
      <c r="BB1243" s="11"/>
      <c r="BC1243" s="11"/>
      <c r="BD1243" s="11"/>
      <c r="BE1243" s="11"/>
      <c r="BF1243" s="11"/>
      <c r="BG1243" s="11"/>
      <c r="BH1243" s="11"/>
      <c r="BI1243" s="11"/>
    </row>
    <row r="1244" spans="18:61" x14ac:dyDescent="0.2">
      <c r="R1244" s="11"/>
      <c r="S1244" s="154"/>
      <c r="T1244" s="13"/>
      <c r="U1244" s="13"/>
      <c r="V1244" s="11"/>
      <c r="W1244" s="11"/>
      <c r="X1244" s="12"/>
      <c r="AN1244" s="11"/>
      <c r="AO1244" s="11"/>
      <c r="AP1244" s="11"/>
      <c r="AQ1244" s="11"/>
      <c r="AR1244" s="11"/>
      <c r="AS1244" s="11"/>
      <c r="AT1244" s="11"/>
      <c r="AU1244" s="11"/>
      <c r="AV1244" s="11"/>
      <c r="AW1244" s="11"/>
      <c r="AX1244" s="11"/>
      <c r="AY1244" s="11"/>
      <c r="AZ1244" s="11"/>
      <c r="BA1244" s="11"/>
      <c r="BB1244" s="11"/>
      <c r="BC1244" s="11"/>
      <c r="BD1244" s="11"/>
      <c r="BE1244" s="11"/>
      <c r="BF1244" s="11"/>
      <c r="BG1244" s="11"/>
      <c r="BH1244" s="11"/>
      <c r="BI1244" s="11"/>
    </row>
    <row r="1245" spans="18:61" x14ac:dyDescent="0.2">
      <c r="R1245" s="11"/>
      <c r="S1245" s="154"/>
      <c r="T1245" s="13"/>
      <c r="U1245" s="13"/>
      <c r="V1245" s="11"/>
      <c r="W1245" s="11"/>
      <c r="X1245" s="12"/>
      <c r="AN1245" s="11"/>
      <c r="AO1245" s="11"/>
      <c r="AP1245" s="11"/>
      <c r="AQ1245" s="11"/>
      <c r="AR1245" s="11"/>
      <c r="AS1245" s="11"/>
      <c r="AT1245" s="11"/>
      <c r="AU1245" s="11"/>
      <c r="AV1245" s="11"/>
      <c r="AW1245" s="11"/>
      <c r="AX1245" s="11"/>
      <c r="AY1245" s="11"/>
      <c r="AZ1245" s="11"/>
      <c r="BA1245" s="11"/>
      <c r="BB1245" s="11"/>
      <c r="BC1245" s="11"/>
      <c r="BD1245" s="11"/>
      <c r="BE1245" s="11"/>
      <c r="BF1245" s="11"/>
      <c r="BG1245" s="11"/>
      <c r="BH1245" s="11"/>
      <c r="BI1245" s="11"/>
    </row>
    <row r="1246" spans="18:61" x14ac:dyDescent="0.2">
      <c r="R1246" s="11"/>
      <c r="S1246" s="154"/>
      <c r="T1246" s="13"/>
      <c r="U1246" s="13"/>
      <c r="V1246" s="11"/>
      <c r="W1246" s="11"/>
      <c r="X1246" s="12"/>
      <c r="AN1246" s="11"/>
      <c r="AO1246" s="11"/>
      <c r="AP1246" s="11"/>
      <c r="AQ1246" s="11"/>
      <c r="AR1246" s="11"/>
      <c r="AS1246" s="11"/>
      <c r="AT1246" s="11"/>
      <c r="AU1246" s="11"/>
      <c r="AV1246" s="11"/>
      <c r="AW1246" s="11"/>
      <c r="AX1246" s="11"/>
      <c r="AY1246" s="11"/>
      <c r="AZ1246" s="11"/>
      <c r="BA1246" s="11"/>
      <c r="BB1246" s="11"/>
      <c r="BC1246" s="11"/>
      <c r="BD1246" s="11"/>
      <c r="BE1246" s="11"/>
      <c r="BF1246" s="11"/>
      <c r="BG1246" s="11"/>
      <c r="BH1246" s="11"/>
      <c r="BI1246" s="11"/>
    </row>
    <row r="1247" spans="18:61" x14ac:dyDescent="0.2">
      <c r="R1247" s="11"/>
      <c r="S1247" s="154"/>
      <c r="T1247" s="13"/>
      <c r="U1247" s="13"/>
      <c r="V1247" s="11"/>
      <c r="W1247" s="11"/>
      <c r="X1247" s="12"/>
      <c r="AN1247" s="11"/>
      <c r="AO1247" s="11"/>
      <c r="AP1247" s="11"/>
      <c r="AQ1247" s="11"/>
      <c r="AR1247" s="11"/>
      <c r="AS1247" s="11"/>
      <c r="AT1247" s="11"/>
      <c r="AU1247" s="11"/>
      <c r="AV1247" s="11"/>
      <c r="AW1247" s="11"/>
      <c r="AX1247" s="11"/>
      <c r="AY1247" s="11"/>
      <c r="AZ1247" s="11"/>
      <c r="BA1247" s="11"/>
      <c r="BB1247" s="11"/>
      <c r="BC1247" s="11"/>
      <c r="BD1247" s="11"/>
      <c r="BE1247" s="11"/>
      <c r="BF1247" s="11"/>
      <c r="BG1247" s="11"/>
      <c r="BH1247" s="11"/>
      <c r="BI1247" s="11"/>
    </row>
    <row r="1248" spans="18:61" x14ac:dyDescent="0.2">
      <c r="R1248" s="11"/>
      <c r="S1248" s="154"/>
      <c r="T1248" s="13"/>
      <c r="U1248" s="13"/>
      <c r="V1248" s="11"/>
      <c r="W1248" s="11"/>
      <c r="X1248" s="12"/>
      <c r="AN1248" s="11"/>
      <c r="AO1248" s="11"/>
      <c r="AP1248" s="11"/>
      <c r="AQ1248" s="11"/>
      <c r="AR1248" s="11"/>
      <c r="AS1248" s="11"/>
      <c r="AT1248" s="11"/>
      <c r="AU1248" s="11"/>
      <c r="AV1248" s="11"/>
      <c r="AW1248" s="11"/>
      <c r="AX1248" s="11"/>
      <c r="AY1248" s="11"/>
      <c r="AZ1248" s="11"/>
      <c r="BA1248" s="11"/>
      <c r="BB1248" s="11"/>
      <c r="BC1248" s="11"/>
      <c r="BD1248" s="11"/>
      <c r="BE1248" s="11"/>
      <c r="BF1248" s="11"/>
      <c r="BG1248" s="11"/>
      <c r="BH1248" s="11"/>
      <c r="BI1248" s="11"/>
    </row>
    <row r="1249" spans="18:61" x14ac:dyDescent="0.2">
      <c r="R1249" s="11"/>
      <c r="S1249" s="154"/>
      <c r="T1249" s="13"/>
      <c r="U1249" s="13"/>
      <c r="V1249" s="11"/>
      <c r="W1249" s="11"/>
      <c r="X1249" s="12"/>
      <c r="AN1249" s="11"/>
      <c r="AO1249" s="11"/>
      <c r="AP1249" s="11"/>
      <c r="AQ1249" s="11"/>
      <c r="AR1249" s="11"/>
      <c r="AS1249" s="11"/>
      <c r="AT1249" s="11"/>
      <c r="AU1249" s="11"/>
      <c r="AV1249" s="11"/>
      <c r="AW1249" s="11"/>
      <c r="AX1249" s="11"/>
      <c r="AY1249" s="11"/>
      <c r="AZ1249" s="11"/>
      <c r="BA1249" s="11"/>
      <c r="BB1249" s="11"/>
      <c r="BC1249" s="11"/>
      <c r="BD1249" s="11"/>
      <c r="BE1249" s="11"/>
      <c r="BF1249" s="11"/>
      <c r="BG1249" s="11"/>
      <c r="BH1249" s="11"/>
      <c r="BI1249" s="11"/>
    </row>
    <row r="1250" spans="18:61" x14ac:dyDescent="0.2">
      <c r="R1250" s="11"/>
      <c r="S1250" s="154"/>
      <c r="T1250" s="13"/>
      <c r="U1250" s="13"/>
      <c r="V1250" s="11"/>
      <c r="W1250" s="11"/>
      <c r="X1250" s="12"/>
      <c r="AN1250" s="11"/>
      <c r="AO1250" s="11"/>
      <c r="AP1250" s="11"/>
      <c r="AQ1250" s="11"/>
      <c r="AR1250" s="11"/>
      <c r="AS1250" s="11"/>
      <c r="AT1250" s="11"/>
      <c r="AU1250" s="11"/>
      <c r="AV1250" s="11"/>
      <c r="AW1250" s="11"/>
      <c r="AX1250" s="11"/>
      <c r="AY1250" s="11"/>
      <c r="AZ1250" s="11"/>
      <c r="BA1250" s="11"/>
      <c r="BB1250" s="11"/>
      <c r="BC1250" s="11"/>
      <c r="BD1250" s="11"/>
      <c r="BE1250" s="11"/>
      <c r="BF1250" s="11"/>
      <c r="BG1250" s="11"/>
      <c r="BH1250" s="11"/>
      <c r="BI1250" s="11"/>
    </row>
    <row r="1251" spans="18:61" x14ac:dyDescent="0.2">
      <c r="R1251" s="11"/>
      <c r="S1251" s="154"/>
      <c r="T1251" s="13"/>
      <c r="U1251" s="13"/>
      <c r="V1251" s="11"/>
      <c r="W1251" s="11"/>
      <c r="X1251" s="12"/>
      <c r="AN1251" s="11"/>
      <c r="AO1251" s="11"/>
      <c r="AP1251" s="11"/>
      <c r="AQ1251" s="11"/>
      <c r="AR1251" s="11"/>
      <c r="AS1251" s="11"/>
      <c r="AT1251" s="11"/>
      <c r="AU1251" s="11"/>
      <c r="AV1251" s="11"/>
      <c r="AW1251" s="11"/>
      <c r="AX1251" s="11"/>
      <c r="AY1251" s="11"/>
      <c r="AZ1251" s="11"/>
      <c r="BA1251" s="11"/>
      <c r="BB1251" s="11"/>
      <c r="BC1251" s="11"/>
      <c r="BD1251" s="11"/>
      <c r="BE1251" s="11"/>
      <c r="BF1251" s="11"/>
      <c r="BG1251" s="11"/>
      <c r="BH1251" s="11"/>
      <c r="BI1251" s="11"/>
    </row>
    <row r="1252" spans="18:61" x14ac:dyDescent="0.2">
      <c r="R1252" s="11"/>
      <c r="S1252" s="154"/>
      <c r="T1252" s="13"/>
      <c r="U1252" s="13"/>
      <c r="V1252" s="11"/>
      <c r="W1252" s="11"/>
      <c r="X1252" s="12"/>
      <c r="AN1252" s="11"/>
      <c r="AO1252" s="11"/>
      <c r="AP1252" s="11"/>
      <c r="AQ1252" s="11"/>
      <c r="AR1252" s="11"/>
      <c r="AS1252" s="11"/>
      <c r="AT1252" s="11"/>
      <c r="AU1252" s="11"/>
      <c r="AV1252" s="11"/>
      <c r="AW1252" s="11"/>
      <c r="AX1252" s="11"/>
      <c r="AY1252" s="11"/>
      <c r="AZ1252" s="11"/>
      <c r="BA1252" s="11"/>
      <c r="BB1252" s="11"/>
      <c r="BC1252" s="11"/>
      <c r="BD1252" s="11"/>
      <c r="BE1252" s="11"/>
      <c r="BF1252" s="11"/>
      <c r="BG1252" s="11"/>
      <c r="BH1252" s="11"/>
      <c r="BI1252" s="11"/>
    </row>
    <row r="1253" spans="18:61" x14ac:dyDescent="0.2">
      <c r="R1253" s="11"/>
      <c r="S1253" s="154"/>
      <c r="T1253" s="13"/>
      <c r="U1253" s="13"/>
      <c r="V1253" s="11"/>
      <c r="W1253" s="11"/>
      <c r="X1253" s="12"/>
      <c r="AN1253" s="11"/>
      <c r="AO1253" s="11"/>
      <c r="AP1253" s="11"/>
      <c r="AQ1253" s="11"/>
      <c r="AR1253" s="11"/>
      <c r="AS1253" s="11"/>
      <c r="AT1253" s="11"/>
      <c r="AU1253" s="11"/>
      <c r="AV1253" s="11"/>
      <c r="AW1253" s="11"/>
      <c r="AX1253" s="11"/>
      <c r="AY1253" s="11"/>
      <c r="AZ1253" s="11"/>
      <c r="BA1253" s="11"/>
      <c r="BB1253" s="11"/>
      <c r="BC1253" s="11"/>
      <c r="BD1253" s="11"/>
      <c r="BE1253" s="11"/>
      <c r="BF1253" s="11"/>
      <c r="BG1253" s="11"/>
      <c r="BH1253" s="11"/>
      <c r="BI1253" s="11"/>
    </row>
    <row r="1254" spans="18:61" x14ac:dyDescent="0.2">
      <c r="R1254" s="11"/>
      <c r="S1254" s="154"/>
      <c r="T1254" s="13"/>
      <c r="U1254" s="13"/>
      <c r="V1254" s="11"/>
      <c r="W1254" s="11"/>
      <c r="X1254" s="12"/>
      <c r="AN1254" s="11"/>
      <c r="AO1254" s="11"/>
      <c r="AP1254" s="11"/>
      <c r="AQ1254" s="11"/>
      <c r="AR1254" s="11"/>
      <c r="AS1254" s="11"/>
      <c r="AT1254" s="11"/>
      <c r="AU1254" s="11"/>
      <c r="AV1254" s="11"/>
      <c r="AW1254" s="11"/>
      <c r="AX1254" s="11"/>
      <c r="AY1254" s="11"/>
      <c r="AZ1254" s="11"/>
      <c r="BA1254" s="11"/>
      <c r="BB1254" s="11"/>
      <c r="BC1254" s="11"/>
      <c r="BD1254" s="11"/>
      <c r="BE1254" s="11"/>
      <c r="BF1254" s="11"/>
      <c r="BG1254" s="11"/>
      <c r="BH1254" s="11"/>
      <c r="BI1254" s="11"/>
    </row>
    <row r="1255" spans="18:61" x14ac:dyDescent="0.2">
      <c r="R1255" s="11"/>
      <c r="S1255" s="154"/>
      <c r="T1255" s="13"/>
      <c r="U1255" s="13"/>
      <c r="V1255" s="11"/>
      <c r="W1255" s="11"/>
      <c r="X1255" s="12"/>
      <c r="AN1255" s="11"/>
      <c r="AO1255" s="11"/>
      <c r="AP1255" s="11"/>
      <c r="AQ1255" s="11"/>
      <c r="AR1255" s="11"/>
      <c r="AS1255" s="11"/>
      <c r="AT1255" s="11"/>
      <c r="AU1255" s="11"/>
      <c r="AV1255" s="11"/>
      <c r="AW1255" s="11"/>
      <c r="AX1255" s="11"/>
      <c r="AY1255" s="11"/>
      <c r="AZ1255" s="11"/>
      <c r="BA1255" s="11"/>
      <c r="BB1255" s="11"/>
      <c r="BC1255" s="11"/>
      <c r="BD1255" s="11"/>
      <c r="BE1255" s="11"/>
      <c r="BF1255" s="11"/>
      <c r="BG1255" s="11"/>
      <c r="BH1255" s="11"/>
      <c r="BI1255" s="11"/>
    </row>
    <row r="1256" spans="18:61" x14ac:dyDescent="0.2">
      <c r="R1256" s="11"/>
      <c r="S1256" s="154"/>
      <c r="T1256" s="13"/>
      <c r="U1256" s="13"/>
      <c r="V1256" s="11"/>
      <c r="W1256" s="11"/>
      <c r="X1256" s="12"/>
      <c r="AN1256" s="11"/>
      <c r="AO1256" s="11"/>
      <c r="AP1256" s="11"/>
      <c r="AQ1256" s="11"/>
      <c r="AR1256" s="11"/>
      <c r="AS1256" s="11"/>
      <c r="AT1256" s="11"/>
      <c r="AU1256" s="11"/>
      <c r="AV1256" s="11"/>
      <c r="AW1256" s="11"/>
      <c r="AX1256" s="11"/>
      <c r="AY1256" s="11"/>
      <c r="AZ1256" s="11"/>
      <c r="BA1256" s="11"/>
      <c r="BB1256" s="11"/>
      <c r="BC1256" s="11"/>
      <c r="BD1256" s="11"/>
      <c r="BE1256" s="11"/>
      <c r="BF1256" s="11"/>
      <c r="BG1256" s="11"/>
      <c r="BH1256" s="11"/>
      <c r="BI1256" s="11"/>
    </row>
    <row r="1257" spans="18:61" x14ac:dyDescent="0.2">
      <c r="R1257" s="11"/>
      <c r="S1257" s="154"/>
      <c r="T1257" s="13"/>
      <c r="U1257" s="13"/>
      <c r="V1257" s="11"/>
      <c r="W1257" s="11"/>
      <c r="X1257" s="12"/>
      <c r="AN1257" s="11"/>
      <c r="AO1257" s="11"/>
      <c r="AP1257" s="11"/>
      <c r="AQ1257" s="11"/>
      <c r="AR1257" s="11"/>
      <c r="AS1257" s="11"/>
      <c r="AT1257" s="11"/>
      <c r="AU1257" s="11"/>
      <c r="AV1257" s="11"/>
      <c r="AW1257" s="11"/>
      <c r="AX1257" s="11"/>
      <c r="AY1257" s="11"/>
      <c r="AZ1257" s="11"/>
      <c r="BA1257" s="11"/>
      <c r="BB1257" s="11"/>
      <c r="BC1257" s="11"/>
      <c r="BD1257" s="11"/>
      <c r="BE1257" s="11"/>
      <c r="BF1257" s="11"/>
      <c r="BG1257" s="11"/>
      <c r="BH1257" s="11"/>
      <c r="BI1257" s="11"/>
    </row>
    <row r="1258" spans="18:61" x14ac:dyDescent="0.2">
      <c r="R1258" s="11"/>
      <c r="S1258" s="154"/>
      <c r="T1258" s="13"/>
      <c r="U1258" s="13"/>
      <c r="V1258" s="11"/>
      <c r="W1258" s="11"/>
      <c r="X1258" s="12"/>
      <c r="AN1258" s="11"/>
      <c r="AO1258" s="11"/>
      <c r="AP1258" s="11"/>
      <c r="AQ1258" s="11"/>
      <c r="AR1258" s="11"/>
      <c r="AS1258" s="11"/>
      <c r="AT1258" s="11"/>
      <c r="AU1258" s="11"/>
      <c r="AV1258" s="11"/>
      <c r="AW1258" s="11"/>
      <c r="AX1258" s="11"/>
      <c r="AY1258" s="11"/>
      <c r="AZ1258" s="11"/>
      <c r="BA1258" s="11"/>
      <c r="BB1258" s="11"/>
      <c r="BC1258" s="11"/>
      <c r="BD1258" s="11"/>
      <c r="BE1258" s="11"/>
      <c r="BF1258" s="11"/>
      <c r="BG1258" s="11"/>
      <c r="BH1258" s="11"/>
      <c r="BI1258" s="11"/>
    </row>
    <row r="1259" spans="18:61" x14ac:dyDescent="0.2">
      <c r="R1259" s="11"/>
      <c r="S1259" s="154"/>
      <c r="T1259" s="13"/>
      <c r="U1259" s="13"/>
      <c r="V1259" s="11"/>
      <c r="W1259" s="11"/>
      <c r="X1259" s="12"/>
      <c r="AN1259" s="11"/>
      <c r="AO1259" s="11"/>
      <c r="AP1259" s="11"/>
      <c r="AQ1259" s="11"/>
      <c r="AR1259" s="11"/>
      <c r="AS1259" s="11"/>
      <c r="AT1259" s="11"/>
      <c r="AU1259" s="11"/>
      <c r="AV1259" s="11"/>
      <c r="AW1259" s="11"/>
      <c r="AX1259" s="11"/>
      <c r="AY1259" s="11"/>
      <c r="AZ1259" s="11"/>
      <c r="BA1259" s="11"/>
      <c r="BB1259" s="11"/>
      <c r="BC1259" s="11"/>
      <c r="BD1259" s="11"/>
      <c r="BE1259" s="11"/>
      <c r="BF1259" s="11"/>
      <c r="BG1259" s="11"/>
      <c r="BH1259" s="11"/>
      <c r="BI1259" s="11"/>
    </row>
    <row r="1260" spans="18:61" x14ac:dyDescent="0.2">
      <c r="R1260" s="11"/>
      <c r="S1260" s="154"/>
      <c r="T1260" s="13"/>
      <c r="U1260" s="13"/>
      <c r="V1260" s="11"/>
      <c r="W1260" s="11"/>
      <c r="X1260" s="12"/>
      <c r="AN1260" s="11"/>
      <c r="AO1260" s="11"/>
      <c r="AP1260" s="11"/>
      <c r="AQ1260" s="11"/>
      <c r="AR1260" s="11"/>
      <c r="AS1260" s="11"/>
      <c r="AT1260" s="11"/>
      <c r="AU1260" s="11"/>
      <c r="AV1260" s="11"/>
      <c r="AW1260" s="11"/>
      <c r="AX1260" s="11"/>
      <c r="AY1260" s="11"/>
      <c r="AZ1260" s="11"/>
      <c r="BA1260" s="11"/>
      <c r="BB1260" s="11"/>
      <c r="BC1260" s="11"/>
      <c r="BD1260" s="11"/>
      <c r="BE1260" s="11"/>
      <c r="BF1260" s="11"/>
      <c r="BG1260" s="11"/>
      <c r="BH1260" s="11"/>
      <c r="BI1260" s="11"/>
    </row>
    <row r="1261" spans="18:61" x14ac:dyDescent="0.2">
      <c r="R1261" s="11"/>
      <c r="S1261" s="154"/>
      <c r="T1261" s="13"/>
      <c r="U1261" s="13"/>
      <c r="V1261" s="11"/>
      <c r="W1261" s="11"/>
      <c r="X1261" s="12"/>
      <c r="AN1261" s="11"/>
      <c r="AO1261" s="11"/>
      <c r="AP1261" s="11"/>
      <c r="AQ1261" s="11"/>
      <c r="AR1261" s="11"/>
      <c r="AS1261" s="11"/>
      <c r="AT1261" s="11"/>
      <c r="AU1261" s="11"/>
      <c r="AV1261" s="11"/>
      <c r="AW1261" s="11"/>
      <c r="AX1261" s="11"/>
      <c r="AY1261" s="11"/>
      <c r="AZ1261" s="11"/>
      <c r="BA1261" s="11"/>
      <c r="BB1261" s="11"/>
      <c r="BC1261" s="11"/>
      <c r="BD1261" s="11"/>
      <c r="BE1261" s="11"/>
      <c r="BF1261" s="11"/>
      <c r="BG1261" s="11"/>
      <c r="BH1261" s="11"/>
      <c r="BI1261" s="11"/>
    </row>
    <row r="1262" spans="18:61" x14ac:dyDescent="0.2">
      <c r="R1262" s="11"/>
      <c r="S1262" s="154"/>
      <c r="T1262" s="13"/>
      <c r="U1262" s="13"/>
      <c r="V1262" s="11"/>
      <c r="W1262" s="11"/>
      <c r="X1262" s="12"/>
      <c r="AN1262" s="11"/>
      <c r="AO1262" s="11"/>
      <c r="AP1262" s="11"/>
      <c r="AQ1262" s="11"/>
      <c r="AR1262" s="11"/>
      <c r="AS1262" s="11"/>
      <c r="AT1262" s="11"/>
      <c r="AU1262" s="11"/>
      <c r="AV1262" s="11"/>
      <c r="AW1262" s="11"/>
      <c r="AX1262" s="11"/>
      <c r="AY1262" s="11"/>
      <c r="AZ1262" s="11"/>
      <c r="BA1262" s="11"/>
      <c r="BB1262" s="11"/>
      <c r="BC1262" s="11"/>
      <c r="BD1262" s="11"/>
      <c r="BE1262" s="11"/>
      <c r="BF1262" s="11"/>
      <c r="BG1262" s="11"/>
      <c r="BH1262" s="11"/>
      <c r="BI1262" s="11"/>
    </row>
    <row r="1263" spans="18:61" x14ac:dyDescent="0.2">
      <c r="R1263" s="11"/>
      <c r="S1263" s="154"/>
      <c r="T1263" s="13"/>
      <c r="U1263" s="13"/>
      <c r="V1263" s="11"/>
      <c r="W1263" s="11"/>
      <c r="X1263" s="12"/>
      <c r="AN1263" s="11"/>
      <c r="AO1263" s="11"/>
      <c r="AP1263" s="11"/>
      <c r="AQ1263" s="11"/>
      <c r="AR1263" s="11"/>
      <c r="AS1263" s="11"/>
      <c r="AT1263" s="11"/>
      <c r="AU1263" s="11"/>
      <c r="AV1263" s="11"/>
      <c r="AW1263" s="11"/>
      <c r="AX1263" s="11"/>
      <c r="AY1263" s="11"/>
      <c r="AZ1263" s="11"/>
      <c r="BA1263" s="11"/>
      <c r="BB1263" s="11"/>
      <c r="BC1263" s="11"/>
      <c r="BD1263" s="11"/>
      <c r="BE1263" s="11"/>
      <c r="BF1263" s="11"/>
      <c r="BG1263" s="11"/>
      <c r="BH1263" s="11"/>
      <c r="BI1263" s="11"/>
    </row>
    <row r="1264" spans="18:61" x14ac:dyDescent="0.2">
      <c r="R1264" s="11"/>
      <c r="S1264" s="154"/>
      <c r="T1264" s="13"/>
      <c r="U1264" s="13"/>
      <c r="V1264" s="11"/>
      <c r="W1264" s="11"/>
      <c r="X1264" s="12"/>
      <c r="AN1264" s="11"/>
      <c r="AO1264" s="11"/>
      <c r="AP1264" s="11"/>
      <c r="AQ1264" s="11"/>
      <c r="AR1264" s="11"/>
      <c r="AS1264" s="11"/>
      <c r="AT1264" s="11"/>
      <c r="AU1264" s="11"/>
      <c r="AV1264" s="11"/>
      <c r="AW1264" s="11"/>
      <c r="AX1264" s="11"/>
      <c r="AY1264" s="11"/>
      <c r="AZ1264" s="11"/>
      <c r="BA1264" s="11"/>
      <c r="BB1264" s="11"/>
      <c r="BC1264" s="11"/>
      <c r="BD1264" s="11"/>
      <c r="BE1264" s="11"/>
      <c r="BF1264" s="11"/>
      <c r="BG1264" s="11"/>
      <c r="BH1264" s="11"/>
      <c r="BI1264" s="11"/>
    </row>
    <row r="1265" spans="18:61" x14ac:dyDescent="0.2">
      <c r="R1265" s="11"/>
      <c r="S1265" s="154"/>
      <c r="T1265" s="13"/>
      <c r="U1265" s="13"/>
      <c r="V1265" s="11"/>
      <c r="W1265" s="11"/>
      <c r="X1265" s="12"/>
      <c r="AN1265" s="11"/>
      <c r="AO1265" s="11"/>
      <c r="AP1265" s="11"/>
      <c r="AQ1265" s="11"/>
      <c r="AR1265" s="11"/>
      <c r="AS1265" s="11"/>
      <c r="AT1265" s="11"/>
      <c r="AU1265" s="11"/>
      <c r="AV1265" s="11"/>
      <c r="AW1265" s="11"/>
      <c r="AX1265" s="11"/>
      <c r="AY1265" s="11"/>
      <c r="AZ1265" s="11"/>
      <c r="BA1265" s="11"/>
      <c r="BB1265" s="11"/>
      <c r="BC1265" s="11"/>
      <c r="BD1265" s="11"/>
      <c r="BE1265" s="11"/>
      <c r="BF1265" s="11"/>
      <c r="BG1265" s="11"/>
      <c r="BH1265" s="11"/>
      <c r="BI1265" s="11"/>
    </row>
    <row r="1266" spans="18:61" x14ac:dyDescent="0.2">
      <c r="R1266" s="11"/>
      <c r="S1266" s="154"/>
      <c r="T1266" s="13"/>
      <c r="U1266" s="13"/>
      <c r="V1266" s="11"/>
      <c r="W1266" s="11"/>
      <c r="X1266" s="12"/>
      <c r="AN1266" s="11"/>
      <c r="AO1266" s="11"/>
      <c r="AP1266" s="11"/>
      <c r="AQ1266" s="11"/>
      <c r="AR1266" s="11"/>
      <c r="AS1266" s="11"/>
      <c r="AT1266" s="11"/>
      <c r="AU1266" s="11"/>
      <c r="AV1266" s="11"/>
      <c r="AW1266" s="11"/>
      <c r="AX1266" s="11"/>
      <c r="AY1266" s="11"/>
      <c r="AZ1266" s="11"/>
      <c r="BA1266" s="11"/>
      <c r="BB1266" s="11"/>
      <c r="BC1266" s="11"/>
      <c r="BD1266" s="11"/>
      <c r="BE1266" s="11"/>
      <c r="BF1266" s="11"/>
      <c r="BG1266" s="11"/>
      <c r="BH1266" s="11"/>
      <c r="BI1266" s="11"/>
    </row>
    <row r="1267" spans="18:61" x14ac:dyDescent="0.2">
      <c r="R1267" s="11"/>
      <c r="S1267" s="154"/>
      <c r="T1267" s="13"/>
      <c r="U1267" s="13"/>
      <c r="V1267" s="11"/>
      <c r="W1267" s="11"/>
      <c r="X1267" s="12"/>
      <c r="AN1267" s="11"/>
      <c r="AO1267" s="11"/>
      <c r="AP1267" s="11"/>
      <c r="AQ1267" s="11"/>
      <c r="AR1267" s="11"/>
      <c r="AS1267" s="11"/>
      <c r="AT1267" s="11"/>
      <c r="AU1267" s="11"/>
      <c r="AV1267" s="11"/>
      <c r="AW1267" s="11"/>
      <c r="AX1267" s="11"/>
      <c r="AY1267" s="11"/>
      <c r="AZ1267" s="11"/>
      <c r="BA1267" s="11"/>
      <c r="BB1267" s="11"/>
      <c r="BC1267" s="11"/>
      <c r="BD1267" s="11"/>
      <c r="BE1267" s="11"/>
      <c r="BF1267" s="11"/>
      <c r="BG1267" s="11"/>
      <c r="BH1267" s="11"/>
      <c r="BI1267" s="11"/>
    </row>
    <row r="1268" spans="18:61" x14ac:dyDescent="0.2">
      <c r="R1268" s="11"/>
      <c r="S1268" s="154"/>
      <c r="T1268" s="13"/>
      <c r="U1268" s="13"/>
      <c r="V1268" s="11"/>
      <c r="W1268" s="11"/>
      <c r="X1268" s="12"/>
      <c r="AN1268" s="11"/>
      <c r="AO1268" s="11"/>
      <c r="AP1268" s="11"/>
      <c r="AQ1268" s="11"/>
      <c r="AR1268" s="11"/>
      <c r="AS1268" s="11"/>
      <c r="AT1268" s="11"/>
      <c r="AU1268" s="11"/>
      <c r="AV1268" s="11"/>
      <c r="AW1268" s="11"/>
      <c r="AX1268" s="11"/>
      <c r="AY1268" s="11"/>
      <c r="AZ1268" s="11"/>
      <c r="BA1268" s="11"/>
      <c r="BB1268" s="11"/>
      <c r="BC1268" s="11"/>
      <c r="BD1268" s="11"/>
      <c r="BE1268" s="11"/>
      <c r="BF1268" s="11"/>
      <c r="BG1268" s="11"/>
      <c r="BH1268" s="11"/>
      <c r="BI1268" s="11"/>
    </row>
    <row r="1269" spans="18:61" x14ac:dyDescent="0.2">
      <c r="R1269" s="11"/>
      <c r="S1269" s="154"/>
      <c r="T1269" s="13"/>
      <c r="U1269" s="13"/>
      <c r="V1269" s="11"/>
      <c r="W1269" s="11"/>
      <c r="X1269" s="12"/>
      <c r="AN1269" s="11"/>
      <c r="AO1269" s="11"/>
      <c r="AP1269" s="11"/>
      <c r="AQ1269" s="11"/>
      <c r="AR1269" s="11"/>
      <c r="AS1269" s="11"/>
      <c r="AT1269" s="11"/>
      <c r="AU1269" s="11"/>
      <c r="AV1269" s="11"/>
      <c r="AW1269" s="11"/>
      <c r="AX1269" s="11"/>
      <c r="AY1269" s="11"/>
      <c r="AZ1269" s="11"/>
      <c r="BA1269" s="11"/>
      <c r="BB1269" s="11"/>
      <c r="BC1269" s="11"/>
      <c r="BD1269" s="11"/>
      <c r="BE1269" s="11"/>
      <c r="BF1269" s="11"/>
      <c r="BG1269" s="11"/>
      <c r="BH1269" s="11"/>
      <c r="BI1269" s="11"/>
    </row>
    <row r="1270" spans="18:61" x14ac:dyDescent="0.2">
      <c r="R1270" s="11"/>
      <c r="S1270" s="154"/>
      <c r="T1270" s="13"/>
      <c r="U1270" s="13"/>
      <c r="V1270" s="11"/>
      <c r="W1270" s="11"/>
      <c r="X1270" s="12"/>
      <c r="AN1270" s="11"/>
      <c r="AO1270" s="11"/>
      <c r="AP1270" s="11"/>
      <c r="AQ1270" s="11"/>
      <c r="AR1270" s="11"/>
      <c r="AS1270" s="11"/>
      <c r="AT1270" s="11"/>
      <c r="AU1270" s="11"/>
      <c r="AV1270" s="11"/>
      <c r="AW1270" s="11"/>
      <c r="AX1270" s="11"/>
      <c r="AY1270" s="11"/>
      <c r="AZ1270" s="11"/>
      <c r="BA1270" s="11"/>
      <c r="BB1270" s="11"/>
      <c r="BC1270" s="11"/>
      <c r="BD1270" s="11"/>
      <c r="BE1270" s="11"/>
      <c r="BF1270" s="11"/>
      <c r="BG1270" s="11"/>
      <c r="BH1270" s="11"/>
      <c r="BI1270" s="11"/>
    </row>
    <row r="1271" spans="18:61" x14ac:dyDescent="0.2">
      <c r="R1271" s="11"/>
      <c r="S1271" s="154"/>
      <c r="T1271" s="13"/>
      <c r="U1271" s="13"/>
      <c r="V1271" s="11"/>
      <c r="W1271" s="11"/>
      <c r="X1271" s="12"/>
      <c r="AN1271" s="11"/>
      <c r="AO1271" s="11"/>
      <c r="AP1271" s="11"/>
      <c r="AQ1271" s="11"/>
      <c r="AR1271" s="11"/>
      <c r="AS1271" s="11"/>
      <c r="AT1271" s="11"/>
      <c r="AU1271" s="11"/>
      <c r="AV1271" s="11"/>
      <c r="AW1271" s="11"/>
      <c r="AX1271" s="11"/>
      <c r="AY1271" s="11"/>
      <c r="AZ1271" s="11"/>
      <c r="BA1271" s="11"/>
      <c r="BB1271" s="11"/>
      <c r="BC1271" s="11"/>
      <c r="BD1271" s="11"/>
      <c r="BE1271" s="11"/>
      <c r="BF1271" s="11"/>
      <c r="BG1271" s="11"/>
      <c r="BH1271" s="11"/>
      <c r="BI1271" s="11"/>
    </row>
    <row r="1272" spans="18:61" x14ac:dyDescent="0.2">
      <c r="R1272" s="11"/>
      <c r="S1272" s="154"/>
      <c r="T1272" s="13"/>
      <c r="U1272" s="13"/>
      <c r="V1272" s="11"/>
      <c r="W1272" s="11"/>
      <c r="X1272" s="12"/>
      <c r="AN1272" s="11"/>
      <c r="AO1272" s="11"/>
      <c r="AP1272" s="11"/>
      <c r="AQ1272" s="11"/>
      <c r="AR1272" s="11"/>
      <c r="AS1272" s="11"/>
      <c r="AT1272" s="11"/>
      <c r="AU1272" s="11"/>
      <c r="AV1272" s="11"/>
      <c r="AW1272" s="11"/>
      <c r="AX1272" s="11"/>
      <c r="AY1272" s="11"/>
      <c r="AZ1272" s="11"/>
      <c r="BA1272" s="11"/>
      <c r="BB1272" s="11"/>
      <c r="BC1272" s="11"/>
      <c r="BD1272" s="11"/>
      <c r="BE1272" s="11"/>
      <c r="BF1272" s="11"/>
      <c r="BG1272" s="11"/>
      <c r="BH1272" s="11"/>
      <c r="BI1272" s="11"/>
    </row>
    <row r="1273" spans="18:61" x14ac:dyDescent="0.2">
      <c r="R1273" s="11"/>
      <c r="S1273" s="154"/>
      <c r="T1273" s="13"/>
      <c r="U1273" s="13"/>
      <c r="V1273" s="11"/>
      <c r="W1273" s="11"/>
      <c r="X1273" s="12"/>
      <c r="AN1273" s="11"/>
      <c r="AO1273" s="11"/>
      <c r="AP1273" s="11"/>
      <c r="AQ1273" s="11"/>
      <c r="AR1273" s="11"/>
      <c r="AS1273" s="11"/>
      <c r="AT1273" s="11"/>
      <c r="AU1273" s="11"/>
      <c r="AV1273" s="11"/>
      <c r="AW1273" s="11"/>
      <c r="AX1273" s="11"/>
      <c r="AY1273" s="11"/>
      <c r="AZ1273" s="11"/>
      <c r="BA1273" s="11"/>
      <c r="BB1273" s="11"/>
      <c r="BC1273" s="11"/>
      <c r="BD1273" s="11"/>
      <c r="BE1273" s="11"/>
      <c r="BF1273" s="11"/>
      <c r="BG1273" s="11"/>
      <c r="BH1273" s="11"/>
      <c r="BI1273" s="11"/>
    </row>
    <row r="1274" spans="18:61" x14ac:dyDescent="0.2">
      <c r="R1274" s="11"/>
      <c r="S1274" s="154"/>
      <c r="T1274" s="13"/>
      <c r="U1274" s="13"/>
      <c r="V1274" s="11"/>
      <c r="W1274" s="11"/>
      <c r="X1274" s="12"/>
      <c r="AN1274" s="11"/>
      <c r="AO1274" s="11"/>
      <c r="AP1274" s="11"/>
      <c r="AQ1274" s="11"/>
      <c r="AR1274" s="11"/>
      <c r="AS1274" s="11"/>
      <c r="AT1274" s="11"/>
      <c r="AU1274" s="11"/>
      <c r="AV1274" s="11"/>
      <c r="AW1274" s="11"/>
      <c r="AX1274" s="11"/>
      <c r="AY1274" s="11"/>
      <c r="AZ1274" s="11"/>
      <c r="BA1274" s="11"/>
      <c r="BB1274" s="11"/>
      <c r="BC1274" s="11"/>
      <c r="BD1274" s="11"/>
      <c r="BE1274" s="11"/>
      <c r="BF1274" s="11"/>
      <c r="BG1274" s="11"/>
      <c r="BH1274" s="11"/>
      <c r="BI1274" s="11"/>
    </row>
    <row r="1275" spans="18:61" x14ac:dyDescent="0.2">
      <c r="R1275" s="11"/>
      <c r="S1275" s="154"/>
      <c r="T1275" s="13"/>
      <c r="U1275" s="13"/>
      <c r="V1275" s="11"/>
      <c r="W1275" s="11"/>
      <c r="X1275" s="12"/>
      <c r="AN1275" s="11"/>
      <c r="AO1275" s="11"/>
      <c r="AP1275" s="11"/>
      <c r="AQ1275" s="11"/>
      <c r="AR1275" s="11"/>
      <c r="AS1275" s="11"/>
      <c r="AT1275" s="11"/>
      <c r="AU1275" s="11"/>
      <c r="AV1275" s="11"/>
      <c r="AW1275" s="11"/>
      <c r="AX1275" s="11"/>
      <c r="AY1275" s="11"/>
      <c r="AZ1275" s="11"/>
      <c r="BA1275" s="11"/>
      <c r="BB1275" s="11"/>
      <c r="BC1275" s="11"/>
      <c r="BD1275" s="11"/>
      <c r="BE1275" s="11"/>
      <c r="BF1275" s="11"/>
      <c r="BG1275" s="11"/>
      <c r="BH1275" s="11"/>
      <c r="BI1275" s="11"/>
    </row>
    <row r="1276" spans="18:61" x14ac:dyDescent="0.2">
      <c r="R1276" s="11"/>
      <c r="S1276" s="154"/>
      <c r="T1276" s="13"/>
      <c r="U1276" s="13"/>
      <c r="V1276" s="11"/>
      <c r="W1276" s="11"/>
      <c r="X1276" s="12"/>
      <c r="AN1276" s="11"/>
      <c r="AO1276" s="11"/>
      <c r="AP1276" s="11"/>
      <c r="AQ1276" s="11"/>
      <c r="AR1276" s="11"/>
      <c r="AS1276" s="11"/>
      <c r="AT1276" s="11"/>
      <c r="AU1276" s="11"/>
      <c r="AV1276" s="11"/>
      <c r="AW1276" s="11"/>
      <c r="AX1276" s="11"/>
      <c r="AY1276" s="11"/>
      <c r="AZ1276" s="11"/>
      <c r="BA1276" s="11"/>
      <c r="BB1276" s="11"/>
      <c r="BC1276" s="11"/>
      <c r="BD1276" s="11"/>
      <c r="BE1276" s="11"/>
      <c r="BF1276" s="11"/>
      <c r="BG1276" s="11"/>
      <c r="BH1276" s="11"/>
      <c r="BI1276" s="11"/>
    </row>
    <row r="1277" spans="18:61" x14ac:dyDescent="0.2">
      <c r="R1277" s="11"/>
      <c r="S1277" s="154"/>
      <c r="T1277" s="13"/>
      <c r="U1277" s="13"/>
      <c r="V1277" s="11"/>
      <c r="W1277" s="11"/>
      <c r="X1277" s="12"/>
      <c r="AN1277" s="11"/>
      <c r="AO1277" s="11"/>
      <c r="AP1277" s="11"/>
      <c r="AQ1277" s="11"/>
      <c r="AR1277" s="11"/>
      <c r="AS1277" s="11"/>
      <c r="AT1277" s="11"/>
      <c r="AU1277" s="11"/>
      <c r="AV1277" s="11"/>
      <c r="AW1277" s="11"/>
      <c r="AX1277" s="11"/>
      <c r="AY1277" s="11"/>
      <c r="AZ1277" s="11"/>
      <c r="BA1277" s="11"/>
      <c r="BB1277" s="11"/>
      <c r="BC1277" s="11"/>
      <c r="BD1277" s="11"/>
      <c r="BE1277" s="11"/>
      <c r="BF1277" s="11"/>
      <c r="BG1277" s="11"/>
      <c r="BH1277" s="11"/>
      <c r="BI1277" s="11"/>
    </row>
    <row r="1278" spans="18:61" x14ac:dyDescent="0.2">
      <c r="R1278" s="11"/>
      <c r="S1278" s="154"/>
      <c r="T1278" s="13"/>
      <c r="U1278" s="13"/>
      <c r="V1278" s="11"/>
      <c r="W1278" s="11"/>
      <c r="X1278" s="12"/>
      <c r="AN1278" s="11"/>
      <c r="AO1278" s="11"/>
      <c r="AP1278" s="11"/>
      <c r="AQ1278" s="11"/>
      <c r="AR1278" s="11"/>
      <c r="AS1278" s="11"/>
      <c r="AT1278" s="11"/>
      <c r="AU1278" s="11"/>
      <c r="AV1278" s="11"/>
      <c r="AW1278" s="11"/>
      <c r="AX1278" s="11"/>
      <c r="AY1278" s="11"/>
      <c r="AZ1278" s="11"/>
      <c r="BA1278" s="11"/>
      <c r="BB1278" s="11"/>
      <c r="BC1278" s="11"/>
      <c r="BD1278" s="11"/>
      <c r="BE1278" s="11"/>
      <c r="BF1278" s="11"/>
      <c r="BG1278" s="11"/>
      <c r="BH1278" s="11"/>
      <c r="BI1278" s="11"/>
    </row>
    <row r="1279" spans="18:61" x14ac:dyDescent="0.2">
      <c r="R1279" s="11"/>
      <c r="S1279" s="154"/>
      <c r="T1279" s="13"/>
      <c r="U1279" s="13"/>
      <c r="V1279" s="11"/>
      <c r="W1279" s="11"/>
      <c r="X1279" s="12"/>
      <c r="AN1279" s="11"/>
      <c r="AO1279" s="11"/>
      <c r="AP1279" s="11"/>
      <c r="AQ1279" s="11"/>
      <c r="AR1279" s="11"/>
      <c r="AS1279" s="11"/>
      <c r="AT1279" s="11"/>
      <c r="AU1279" s="11"/>
      <c r="AV1279" s="11"/>
      <c r="AW1279" s="11"/>
      <c r="AX1279" s="11"/>
      <c r="AY1279" s="11"/>
      <c r="AZ1279" s="11"/>
      <c r="BA1279" s="11"/>
      <c r="BB1279" s="11"/>
      <c r="BC1279" s="11"/>
      <c r="BD1279" s="11"/>
      <c r="BE1279" s="11"/>
      <c r="BF1279" s="11"/>
      <c r="BG1279" s="11"/>
      <c r="BH1279" s="11"/>
      <c r="BI1279" s="11"/>
    </row>
    <row r="1280" spans="18:61" x14ac:dyDescent="0.2">
      <c r="R1280" s="11"/>
      <c r="S1280" s="154"/>
      <c r="T1280" s="13"/>
      <c r="U1280" s="13"/>
      <c r="V1280" s="11"/>
      <c r="W1280" s="11"/>
      <c r="X1280" s="12"/>
      <c r="AN1280" s="11"/>
      <c r="AO1280" s="11"/>
      <c r="AP1280" s="11"/>
      <c r="AQ1280" s="11"/>
      <c r="AR1280" s="11"/>
      <c r="AS1280" s="11"/>
      <c r="AT1280" s="11"/>
      <c r="AU1280" s="11"/>
      <c r="AV1280" s="11"/>
      <c r="AW1280" s="11"/>
      <c r="AX1280" s="11"/>
      <c r="AY1280" s="11"/>
      <c r="AZ1280" s="11"/>
      <c r="BA1280" s="11"/>
      <c r="BB1280" s="11"/>
      <c r="BC1280" s="11"/>
      <c r="BD1280" s="11"/>
      <c r="BE1280" s="11"/>
      <c r="BF1280" s="11"/>
      <c r="BG1280" s="11"/>
      <c r="BH1280" s="11"/>
      <c r="BI1280" s="11"/>
    </row>
    <row r="1281" spans="18:61" x14ac:dyDescent="0.2">
      <c r="R1281" s="11"/>
      <c r="S1281" s="154"/>
      <c r="T1281" s="13"/>
      <c r="U1281" s="13"/>
      <c r="V1281" s="11"/>
      <c r="W1281" s="11"/>
      <c r="X1281" s="12"/>
      <c r="AN1281" s="11"/>
      <c r="AO1281" s="11"/>
      <c r="AP1281" s="11"/>
      <c r="AQ1281" s="11"/>
      <c r="AR1281" s="11"/>
      <c r="AS1281" s="11"/>
      <c r="AT1281" s="11"/>
      <c r="AU1281" s="11"/>
      <c r="AV1281" s="11"/>
      <c r="AW1281" s="11"/>
      <c r="AX1281" s="11"/>
      <c r="AY1281" s="11"/>
      <c r="AZ1281" s="11"/>
      <c r="BA1281" s="11"/>
      <c r="BB1281" s="11"/>
      <c r="BC1281" s="11"/>
      <c r="BD1281" s="11"/>
      <c r="BE1281" s="11"/>
      <c r="BF1281" s="11"/>
      <c r="BG1281" s="11"/>
      <c r="BH1281" s="11"/>
      <c r="BI1281" s="11"/>
    </row>
    <row r="1282" spans="18:61" x14ac:dyDescent="0.2">
      <c r="R1282" s="11"/>
      <c r="S1282" s="154"/>
      <c r="T1282" s="13"/>
      <c r="U1282" s="13"/>
      <c r="V1282" s="11"/>
      <c r="W1282" s="11"/>
      <c r="X1282" s="12"/>
      <c r="AN1282" s="11"/>
      <c r="AO1282" s="11"/>
      <c r="AP1282" s="11"/>
      <c r="AQ1282" s="11"/>
      <c r="AR1282" s="11"/>
      <c r="AS1282" s="11"/>
      <c r="AT1282" s="11"/>
      <c r="AU1282" s="11"/>
      <c r="AV1282" s="11"/>
      <c r="AW1282" s="11"/>
      <c r="AX1282" s="11"/>
      <c r="AY1282" s="11"/>
      <c r="AZ1282" s="11"/>
      <c r="BA1282" s="11"/>
      <c r="BB1282" s="11"/>
      <c r="BC1282" s="11"/>
      <c r="BD1282" s="11"/>
      <c r="BE1282" s="11"/>
      <c r="BF1282" s="11"/>
      <c r="BG1282" s="11"/>
      <c r="BH1282" s="11"/>
      <c r="BI1282" s="11"/>
    </row>
    <row r="1283" spans="18:61" x14ac:dyDescent="0.2">
      <c r="R1283" s="11"/>
      <c r="S1283" s="154"/>
      <c r="T1283" s="13"/>
      <c r="U1283" s="13"/>
      <c r="V1283" s="11"/>
      <c r="W1283" s="11"/>
      <c r="X1283" s="12"/>
      <c r="AN1283" s="11"/>
      <c r="AO1283" s="11"/>
      <c r="AP1283" s="11"/>
      <c r="AQ1283" s="11"/>
      <c r="AR1283" s="11"/>
      <c r="AS1283" s="11"/>
      <c r="AT1283" s="11"/>
      <c r="AU1283" s="11"/>
      <c r="AV1283" s="11"/>
      <c r="AW1283" s="11"/>
      <c r="AX1283" s="11"/>
      <c r="AY1283" s="11"/>
      <c r="AZ1283" s="11"/>
      <c r="BA1283" s="11"/>
      <c r="BB1283" s="11"/>
      <c r="BC1283" s="11"/>
      <c r="BD1283" s="11"/>
      <c r="BE1283" s="11"/>
      <c r="BF1283" s="11"/>
      <c r="BG1283" s="11"/>
      <c r="BH1283" s="11"/>
      <c r="BI1283" s="11"/>
    </row>
    <row r="1284" spans="18:61" x14ac:dyDescent="0.2">
      <c r="R1284" s="11"/>
      <c r="S1284" s="154"/>
      <c r="T1284" s="13"/>
      <c r="U1284" s="13"/>
      <c r="V1284" s="11"/>
      <c r="W1284" s="11"/>
      <c r="X1284" s="12"/>
      <c r="AN1284" s="11"/>
      <c r="AO1284" s="11"/>
      <c r="AP1284" s="11"/>
      <c r="AQ1284" s="11"/>
      <c r="AR1284" s="11"/>
      <c r="AS1284" s="11"/>
      <c r="AT1284" s="11"/>
      <c r="AU1284" s="11"/>
      <c r="AV1284" s="11"/>
      <c r="AW1284" s="11"/>
      <c r="AX1284" s="11"/>
      <c r="AY1284" s="11"/>
      <c r="AZ1284" s="11"/>
      <c r="BA1284" s="11"/>
      <c r="BB1284" s="11"/>
      <c r="BC1284" s="11"/>
      <c r="BD1284" s="11"/>
      <c r="BE1284" s="11"/>
      <c r="BF1284" s="11"/>
      <c r="BG1284" s="11"/>
      <c r="BH1284" s="11"/>
      <c r="BI1284" s="11"/>
    </row>
    <row r="1285" spans="18:61" x14ac:dyDescent="0.2">
      <c r="R1285" s="11"/>
      <c r="S1285" s="154"/>
      <c r="T1285" s="13"/>
      <c r="U1285" s="13"/>
      <c r="V1285" s="11"/>
      <c r="W1285" s="11"/>
      <c r="X1285" s="12"/>
      <c r="AN1285" s="11"/>
      <c r="AO1285" s="11"/>
      <c r="AP1285" s="11"/>
      <c r="AQ1285" s="11"/>
      <c r="AR1285" s="11"/>
      <c r="AS1285" s="11"/>
      <c r="AT1285" s="11"/>
      <c r="AU1285" s="11"/>
      <c r="AV1285" s="11"/>
      <c r="AW1285" s="11"/>
      <c r="AX1285" s="11"/>
      <c r="AY1285" s="11"/>
      <c r="AZ1285" s="11"/>
      <c r="BA1285" s="11"/>
      <c r="BB1285" s="11"/>
      <c r="BC1285" s="11"/>
      <c r="BD1285" s="11"/>
      <c r="BE1285" s="11"/>
      <c r="BF1285" s="11"/>
      <c r="BG1285" s="11"/>
      <c r="BH1285" s="11"/>
      <c r="BI1285" s="11"/>
    </row>
    <row r="1286" spans="18:61" x14ac:dyDescent="0.2">
      <c r="R1286" s="11"/>
      <c r="S1286" s="154"/>
      <c r="T1286" s="13"/>
      <c r="U1286" s="13"/>
      <c r="V1286" s="11"/>
      <c r="W1286" s="11"/>
      <c r="X1286" s="12"/>
      <c r="AN1286" s="11"/>
      <c r="AO1286" s="11"/>
      <c r="AP1286" s="11"/>
      <c r="AQ1286" s="11"/>
      <c r="AR1286" s="11"/>
      <c r="AS1286" s="11"/>
      <c r="AT1286" s="11"/>
      <c r="AU1286" s="11"/>
      <c r="AV1286" s="11"/>
      <c r="AW1286" s="11"/>
      <c r="AX1286" s="11"/>
      <c r="AY1286" s="11"/>
      <c r="AZ1286" s="11"/>
      <c r="BA1286" s="11"/>
      <c r="BB1286" s="11"/>
      <c r="BC1286" s="11"/>
      <c r="BD1286" s="11"/>
      <c r="BE1286" s="11"/>
      <c r="BF1286" s="11"/>
      <c r="BG1286" s="11"/>
      <c r="BH1286" s="11"/>
      <c r="BI1286" s="11"/>
    </row>
    <row r="1287" spans="18:61" x14ac:dyDescent="0.2">
      <c r="R1287" s="11"/>
      <c r="S1287" s="154"/>
      <c r="T1287" s="13"/>
      <c r="U1287" s="13"/>
      <c r="V1287" s="11"/>
      <c r="W1287" s="11"/>
      <c r="X1287" s="12"/>
      <c r="AN1287" s="11"/>
      <c r="AO1287" s="11"/>
      <c r="AP1287" s="11"/>
      <c r="AQ1287" s="11"/>
      <c r="AR1287" s="11"/>
      <c r="AS1287" s="11"/>
      <c r="AT1287" s="11"/>
      <c r="AU1287" s="11"/>
      <c r="AV1287" s="11"/>
      <c r="AW1287" s="11"/>
      <c r="AX1287" s="11"/>
      <c r="AY1287" s="11"/>
      <c r="AZ1287" s="11"/>
      <c r="BA1287" s="11"/>
      <c r="BB1287" s="11"/>
      <c r="BC1287" s="11"/>
      <c r="BD1287" s="11"/>
      <c r="BE1287" s="11"/>
      <c r="BF1287" s="11"/>
      <c r="BG1287" s="11"/>
      <c r="BH1287" s="11"/>
      <c r="BI1287" s="11"/>
    </row>
    <row r="1288" spans="18:61" x14ac:dyDescent="0.2">
      <c r="R1288" s="11"/>
      <c r="S1288" s="154"/>
      <c r="T1288" s="13"/>
      <c r="U1288" s="13"/>
      <c r="V1288" s="11"/>
      <c r="W1288" s="11"/>
      <c r="X1288" s="12"/>
      <c r="AN1288" s="11"/>
      <c r="AO1288" s="11"/>
      <c r="AP1288" s="11"/>
      <c r="AQ1288" s="11"/>
      <c r="AR1288" s="11"/>
      <c r="AS1288" s="11"/>
      <c r="AT1288" s="11"/>
      <c r="AU1288" s="11"/>
      <c r="AV1288" s="11"/>
      <c r="AW1288" s="11"/>
      <c r="AX1288" s="11"/>
      <c r="AY1288" s="11"/>
      <c r="AZ1288" s="11"/>
      <c r="BA1288" s="11"/>
      <c r="BB1288" s="11"/>
      <c r="BC1288" s="11"/>
      <c r="BD1288" s="11"/>
      <c r="BE1288" s="11"/>
      <c r="BF1288" s="11"/>
      <c r="BG1288" s="11"/>
      <c r="BH1288" s="11"/>
      <c r="BI1288" s="11"/>
    </row>
    <row r="1289" spans="18:61" x14ac:dyDescent="0.2">
      <c r="R1289" s="11"/>
      <c r="S1289" s="154"/>
      <c r="T1289" s="13"/>
      <c r="U1289" s="13"/>
      <c r="V1289" s="11"/>
      <c r="W1289" s="11"/>
      <c r="X1289" s="12"/>
      <c r="AN1289" s="11"/>
      <c r="AO1289" s="11"/>
      <c r="AP1289" s="11"/>
      <c r="AQ1289" s="11"/>
      <c r="AR1289" s="11"/>
      <c r="AS1289" s="11"/>
      <c r="AT1289" s="11"/>
      <c r="AU1289" s="11"/>
      <c r="AV1289" s="11"/>
      <c r="AW1289" s="11"/>
      <c r="AX1289" s="11"/>
      <c r="AY1289" s="11"/>
      <c r="AZ1289" s="11"/>
      <c r="BA1289" s="11"/>
      <c r="BB1289" s="11"/>
      <c r="BC1289" s="11"/>
      <c r="BD1289" s="11"/>
      <c r="BE1289" s="11"/>
      <c r="BF1289" s="11"/>
      <c r="BG1289" s="11"/>
      <c r="BH1289" s="11"/>
      <c r="BI1289" s="11"/>
    </row>
    <row r="1290" spans="18:61" x14ac:dyDescent="0.2">
      <c r="R1290" s="11"/>
      <c r="S1290" s="154"/>
      <c r="T1290" s="13"/>
      <c r="U1290" s="13"/>
      <c r="V1290" s="11"/>
      <c r="W1290" s="11"/>
      <c r="X1290" s="12"/>
      <c r="AN1290" s="11"/>
      <c r="AO1290" s="11"/>
      <c r="AP1290" s="11"/>
      <c r="AQ1290" s="11"/>
      <c r="AR1290" s="11"/>
      <c r="AS1290" s="11"/>
      <c r="AT1290" s="11"/>
      <c r="AU1290" s="11"/>
      <c r="AV1290" s="11"/>
      <c r="AW1290" s="11"/>
      <c r="AX1290" s="11"/>
      <c r="AY1290" s="11"/>
      <c r="AZ1290" s="11"/>
      <c r="BA1290" s="11"/>
      <c r="BB1290" s="11"/>
      <c r="BC1290" s="11"/>
      <c r="BD1290" s="11"/>
      <c r="BE1290" s="11"/>
      <c r="BF1290" s="11"/>
      <c r="BG1290" s="11"/>
      <c r="BH1290" s="11"/>
      <c r="BI1290" s="11"/>
    </row>
    <row r="1291" spans="18:61" x14ac:dyDescent="0.2">
      <c r="R1291" s="11"/>
      <c r="S1291" s="154"/>
      <c r="T1291" s="13"/>
      <c r="U1291" s="13"/>
      <c r="V1291" s="11"/>
      <c r="W1291" s="11"/>
      <c r="X1291" s="12"/>
      <c r="AN1291" s="11"/>
      <c r="AO1291" s="11"/>
      <c r="AP1291" s="11"/>
      <c r="AQ1291" s="11"/>
      <c r="AR1291" s="11"/>
      <c r="AS1291" s="11"/>
      <c r="AT1291" s="11"/>
      <c r="AU1291" s="11"/>
      <c r="AV1291" s="11"/>
      <c r="AW1291" s="11"/>
      <c r="AX1291" s="11"/>
      <c r="AY1291" s="11"/>
      <c r="AZ1291" s="11"/>
      <c r="BA1291" s="11"/>
      <c r="BB1291" s="11"/>
      <c r="BC1291" s="11"/>
      <c r="BD1291" s="11"/>
      <c r="BE1291" s="11"/>
      <c r="BF1291" s="11"/>
      <c r="BG1291" s="11"/>
      <c r="BH1291" s="11"/>
      <c r="BI1291" s="11"/>
    </row>
    <row r="1292" spans="18:61" x14ac:dyDescent="0.2">
      <c r="R1292" s="11"/>
      <c r="S1292" s="154"/>
      <c r="T1292" s="13"/>
      <c r="U1292" s="13"/>
      <c r="V1292" s="11"/>
      <c r="W1292" s="11"/>
      <c r="X1292" s="12"/>
      <c r="AN1292" s="11"/>
      <c r="AO1292" s="11"/>
      <c r="AP1292" s="11"/>
      <c r="AQ1292" s="11"/>
      <c r="AR1292" s="11"/>
      <c r="AS1292" s="11"/>
      <c r="AT1292" s="11"/>
      <c r="AU1292" s="11"/>
      <c r="AV1292" s="11"/>
      <c r="AW1292" s="11"/>
      <c r="AX1292" s="11"/>
      <c r="AY1292" s="11"/>
      <c r="AZ1292" s="11"/>
      <c r="BA1292" s="11"/>
      <c r="BB1292" s="11"/>
      <c r="BC1292" s="11"/>
      <c r="BD1292" s="11"/>
      <c r="BE1292" s="11"/>
      <c r="BF1292" s="11"/>
      <c r="BG1292" s="11"/>
      <c r="BH1292" s="11"/>
      <c r="BI1292" s="11"/>
    </row>
    <row r="1293" spans="18:61" x14ac:dyDescent="0.2">
      <c r="R1293" s="11"/>
      <c r="S1293" s="154"/>
      <c r="T1293" s="13"/>
      <c r="U1293" s="13"/>
      <c r="V1293" s="11"/>
      <c r="W1293" s="11"/>
      <c r="X1293" s="12"/>
      <c r="AN1293" s="11"/>
      <c r="AO1293" s="11"/>
      <c r="AP1293" s="11"/>
      <c r="AQ1293" s="11"/>
      <c r="AR1293" s="11"/>
      <c r="AS1293" s="11"/>
      <c r="AT1293" s="11"/>
      <c r="AU1293" s="11"/>
      <c r="AV1293" s="11"/>
      <c r="AW1293" s="11"/>
      <c r="AX1293" s="11"/>
      <c r="AY1293" s="11"/>
      <c r="AZ1293" s="11"/>
      <c r="BA1293" s="11"/>
      <c r="BB1293" s="11"/>
      <c r="BC1293" s="11"/>
      <c r="BD1293" s="11"/>
      <c r="BE1293" s="11"/>
      <c r="BF1293" s="11"/>
      <c r="BG1293" s="11"/>
      <c r="BH1293" s="11"/>
      <c r="BI1293" s="11"/>
    </row>
    <row r="1294" spans="18:61" x14ac:dyDescent="0.2">
      <c r="R1294" s="11"/>
      <c r="S1294" s="154"/>
      <c r="T1294" s="13"/>
      <c r="U1294" s="13"/>
      <c r="V1294" s="11"/>
      <c r="W1294" s="11"/>
      <c r="X1294" s="12"/>
      <c r="AN1294" s="11"/>
      <c r="AO1294" s="11"/>
      <c r="AP1294" s="11"/>
      <c r="AQ1294" s="11"/>
      <c r="AR1294" s="11"/>
      <c r="AS1294" s="11"/>
      <c r="AT1294" s="11"/>
      <c r="AU1294" s="11"/>
      <c r="AV1294" s="11"/>
      <c r="AW1294" s="11"/>
      <c r="AX1294" s="11"/>
      <c r="AY1294" s="11"/>
      <c r="AZ1294" s="11"/>
      <c r="BA1294" s="11"/>
      <c r="BB1294" s="11"/>
      <c r="BC1294" s="11"/>
      <c r="BD1294" s="11"/>
      <c r="BE1294" s="11"/>
      <c r="BF1294" s="11"/>
      <c r="BG1294" s="11"/>
      <c r="BH1294" s="11"/>
      <c r="BI1294" s="11"/>
    </row>
    <row r="1295" spans="18:61" x14ac:dyDescent="0.2">
      <c r="R1295" s="11"/>
      <c r="S1295" s="154"/>
      <c r="T1295" s="13"/>
      <c r="U1295" s="13"/>
      <c r="V1295" s="11"/>
      <c r="W1295" s="11"/>
      <c r="X1295" s="12"/>
      <c r="AN1295" s="11"/>
      <c r="AO1295" s="11"/>
      <c r="AP1295" s="11"/>
      <c r="AQ1295" s="11"/>
      <c r="AR1295" s="11"/>
      <c r="AS1295" s="11"/>
      <c r="AT1295" s="11"/>
      <c r="AU1295" s="11"/>
      <c r="AV1295" s="11"/>
      <c r="AW1295" s="11"/>
      <c r="AX1295" s="11"/>
      <c r="AY1295" s="11"/>
      <c r="AZ1295" s="11"/>
      <c r="BA1295" s="11"/>
      <c r="BB1295" s="11"/>
      <c r="BC1295" s="11"/>
      <c r="BD1295" s="11"/>
      <c r="BE1295" s="11"/>
      <c r="BF1295" s="11"/>
      <c r="BG1295" s="11"/>
      <c r="BH1295" s="11"/>
      <c r="BI1295" s="11"/>
    </row>
    <row r="1296" spans="18:61" x14ac:dyDescent="0.2">
      <c r="R1296" s="11"/>
      <c r="S1296" s="154"/>
      <c r="T1296" s="13"/>
      <c r="U1296" s="13"/>
      <c r="V1296" s="11"/>
      <c r="W1296" s="11"/>
      <c r="X1296" s="12"/>
      <c r="AN1296" s="11"/>
      <c r="AO1296" s="11"/>
      <c r="AP1296" s="11"/>
      <c r="AQ1296" s="11"/>
      <c r="AR1296" s="11"/>
      <c r="AS1296" s="11"/>
      <c r="AT1296" s="11"/>
      <c r="AU1296" s="11"/>
      <c r="AV1296" s="11"/>
      <c r="AW1296" s="11"/>
      <c r="AX1296" s="11"/>
      <c r="AY1296" s="11"/>
      <c r="AZ1296" s="11"/>
      <c r="BA1296" s="11"/>
      <c r="BB1296" s="11"/>
      <c r="BC1296" s="11"/>
      <c r="BD1296" s="11"/>
      <c r="BE1296" s="11"/>
      <c r="BF1296" s="11"/>
      <c r="BG1296" s="11"/>
      <c r="BH1296" s="11"/>
      <c r="BI1296" s="11"/>
    </row>
    <row r="1297" spans="18:61" x14ac:dyDescent="0.2">
      <c r="R1297" s="11"/>
      <c r="S1297" s="154"/>
      <c r="T1297" s="13"/>
      <c r="U1297" s="13"/>
      <c r="V1297" s="11"/>
      <c r="W1297" s="11"/>
      <c r="X1297" s="12"/>
      <c r="AN1297" s="11"/>
      <c r="AO1297" s="11"/>
      <c r="AP1297" s="11"/>
      <c r="AQ1297" s="11"/>
      <c r="AR1297" s="11"/>
      <c r="AS1297" s="11"/>
      <c r="AT1297" s="11"/>
      <c r="AU1297" s="11"/>
      <c r="AV1297" s="11"/>
      <c r="AW1297" s="11"/>
      <c r="AX1297" s="11"/>
      <c r="AY1297" s="11"/>
      <c r="AZ1297" s="11"/>
      <c r="BA1297" s="11"/>
      <c r="BB1297" s="11"/>
      <c r="BC1297" s="11"/>
      <c r="BD1297" s="11"/>
      <c r="BE1297" s="11"/>
      <c r="BF1297" s="11"/>
      <c r="BG1297" s="11"/>
      <c r="BH1297" s="11"/>
      <c r="BI1297" s="11"/>
    </row>
    <row r="1298" spans="18:61" x14ac:dyDescent="0.2">
      <c r="R1298" s="11"/>
      <c r="S1298" s="154"/>
      <c r="T1298" s="13"/>
      <c r="U1298" s="13"/>
      <c r="V1298" s="11"/>
      <c r="W1298" s="11"/>
      <c r="X1298" s="12"/>
      <c r="AN1298" s="11"/>
      <c r="AO1298" s="11"/>
      <c r="AP1298" s="11"/>
      <c r="AQ1298" s="11"/>
      <c r="AR1298" s="11"/>
      <c r="AS1298" s="11"/>
      <c r="AT1298" s="11"/>
      <c r="AU1298" s="11"/>
      <c r="AV1298" s="11"/>
      <c r="AW1298" s="11"/>
      <c r="AX1298" s="11"/>
      <c r="AY1298" s="11"/>
      <c r="AZ1298" s="11"/>
      <c r="BA1298" s="11"/>
      <c r="BB1298" s="11"/>
      <c r="BC1298" s="11"/>
      <c r="BD1298" s="11"/>
      <c r="BE1298" s="11"/>
      <c r="BF1298" s="11"/>
      <c r="BG1298" s="11"/>
      <c r="BH1298" s="11"/>
      <c r="BI1298" s="11"/>
    </row>
    <row r="1299" spans="18:61" x14ac:dyDescent="0.2">
      <c r="R1299" s="11"/>
      <c r="S1299" s="154"/>
      <c r="T1299" s="13"/>
      <c r="U1299" s="13"/>
      <c r="V1299" s="11"/>
      <c r="W1299" s="11"/>
      <c r="X1299" s="12"/>
      <c r="AN1299" s="11"/>
      <c r="AO1299" s="11"/>
      <c r="AP1299" s="11"/>
      <c r="AQ1299" s="11"/>
      <c r="AR1299" s="11"/>
      <c r="AS1299" s="11"/>
      <c r="AT1299" s="11"/>
      <c r="AU1299" s="11"/>
      <c r="AV1299" s="11"/>
      <c r="AW1299" s="11"/>
      <c r="AX1299" s="11"/>
      <c r="AY1299" s="11"/>
      <c r="AZ1299" s="11"/>
      <c r="BA1299" s="11"/>
      <c r="BB1299" s="11"/>
      <c r="BC1299" s="11"/>
      <c r="BD1299" s="11"/>
      <c r="BE1299" s="11"/>
      <c r="BF1299" s="11"/>
      <c r="BG1299" s="11"/>
      <c r="BH1299" s="11"/>
      <c r="BI1299" s="11"/>
    </row>
    <row r="1300" spans="18:61" x14ac:dyDescent="0.2">
      <c r="R1300" s="11"/>
      <c r="S1300" s="154"/>
      <c r="T1300" s="13"/>
      <c r="U1300" s="13"/>
      <c r="V1300" s="11"/>
      <c r="W1300" s="11"/>
      <c r="X1300" s="12"/>
      <c r="AN1300" s="11"/>
      <c r="AO1300" s="11"/>
      <c r="AP1300" s="11"/>
      <c r="AQ1300" s="11"/>
      <c r="AR1300" s="11"/>
      <c r="AS1300" s="11"/>
      <c r="AT1300" s="11"/>
      <c r="AU1300" s="11"/>
      <c r="AV1300" s="11"/>
      <c r="AW1300" s="11"/>
      <c r="AX1300" s="11"/>
      <c r="AY1300" s="11"/>
      <c r="AZ1300" s="11"/>
      <c r="BA1300" s="11"/>
      <c r="BB1300" s="11"/>
      <c r="BC1300" s="11"/>
      <c r="BD1300" s="11"/>
      <c r="BE1300" s="11"/>
      <c r="BF1300" s="11"/>
      <c r="BG1300" s="11"/>
      <c r="BH1300" s="11"/>
      <c r="BI1300" s="11"/>
    </row>
    <row r="1301" spans="18:61" x14ac:dyDescent="0.2">
      <c r="R1301" s="11"/>
      <c r="S1301" s="154"/>
      <c r="T1301" s="13"/>
      <c r="U1301" s="13"/>
      <c r="V1301" s="11"/>
      <c r="W1301" s="11"/>
      <c r="X1301" s="12"/>
      <c r="AN1301" s="11"/>
      <c r="AO1301" s="11"/>
      <c r="AP1301" s="11"/>
      <c r="AQ1301" s="11"/>
      <c r="AR1301" s="11"/>
      <c r="AS1301" s="11"/>
      <c r="AT1301" s="11"/>
      <c r="AU1301" s="11"/>
      <c r="AV1301" s="11"/>
      <c r="AW1301" s="11"/>
      <c r="AX1301" s="11"/>
      <c r="AY1301" s="11"/>
      <c r="AZ1301" s="11"/>
      <c r="BA1301" s="11"/>
      <c r="BB1301" s="11"/>
      <c r="BC1301" s="11"/>
      <c r="BD1301" s="11"/>
      <c r="BE1301" s="11"/>
      <c r="BF1301" s="11"/>
      <c r="BG1301" s="11"/>
      <c r="BH1301" s="11"/>
      <c r="BI1301" s="11"/>
    </row>
    <row r="1302" spans="18:61" x14ac:dyDescent="0.2">
      <c r="R1302" s="11"/>
      <c r="S1302" s="154"/>
      <c r="T1302" s="13"/>
      <c r="U1302" s="13"/>
      <c r="V1302" s="11"/>
      <c r="W1302" s="11"/>
      <c r="X1302" s="12"/>
      <c r="AN1302" s="11"/>
      <c r="AO1302" s="11"/>
      <c r="AP1302" s="11"/>
      <c r="AQ1302" s="11"/>
      <c r="AR1302" s="11"/>
      <c r="AS1302" s="11"/>
      <c r="AT1302" s="11"/>
      <c r="AU1302" s="11"/>
      <c r="AV1302" s="11"/>
      <c r="AW1302" s="11"/>
      <c r="AX1302" s="11"/>
      <c r="AY1302" s="11"/>
      <c r="AZ1302" s="11"/>
      <c r="BA1302" s="11"/>
      <c r="BB1302" s="11"/>
      <c r="BC1302" s="11"/>
      <c r="BD1302" s="11"/>
      <c r="BE1302" s="11"/>
      <c r="BF1302" s="11"/>
      <c r="BG1302" s="11"/>
      <c r="BH1302" s="11"/>
      <c r="BI1302" s="11"/>
    </row>
    <row r="1303" spans="18:61" x14ac:dyDescent="0.2">
      <c r="R1303" s="11"/>
      <c r="S1303" s="154"/>
      <c r="T1303" s="13"/>
      <c r="U1303" s="13"/>
      <c r="V1303" s="11"/>
      <c r="W1303" s="11"/>
      <c r="X1303" s="12"/>
      <c r="AN1303" s="11"/>
      <c r="AO1303" s="11"/>
      <c r="AP1303" s="11"/>
      <c r="AQ1303" s="11"/>
      <c r="AR1303" s="11"/>
      <c r="AS1303" s="11"/>
      <c r="AT1303" s="11"/>
      <c r="AU1303" s="11"/>
      <c r="AV1303" s="11"/>
      <c r="AW1303" s="11"/>
      <c r="AX1303" s="11"/>
      <c r="AY1303" s="11"/>
      <c r="AZ1303" s="11"/>
      <c r="BA1303" s="11"/>
      <c r="BB1303" s="11"/>
      <c r="BC1303" s="11"/>
      <c r="BD1303" s="11"/>
      <c r="BE1303" s="11"/>
      <c r="BF1303" s="11"/>
      <c r="BG1303" s="11"/>
      <c r="BH1303" s="11"/>
      <c r="BI1303" s="11"/>
    </row>
    <row r="1304" spans="18:61" x14ac:dyDescent="0.2">
      <c r="R1304" s="11"/>
      <c r="S1304" s="154"/>
      <c r="T1304" s="13"/>
      <c r="U1304" s="13"/>
      <c r="V1304" s="11"/>
      <c r="W1304" s="11"/>
      <c r="X1304" s="12"/>
      <c r="AN1304" s="11"/>
      <c r="AO1304" s="11"/>
      <c r="AP1304" s="11"/>
      <c r="AQ1304" s="11"/>
      <c r="AR1304" s="11"/>
      <c r="AS1304" s="11"/>
      <c r="AT1304" s="11"/>
      <c r="AU1304" s="11"/>
      <c r="AV1304" s="11"/>
      <c r="AW1304" s="11"/>
      <c r="AX1304" s="11"/>
      <c r="AY1304" s="11"/>
      <c r="AZ1304" s="11"/>
      <c r="BA1304" s="11"/>
      <c r="BB1304" s="11"/>
      <c r="BC1304" s="11"/>
      <c r="BD1304" s="11"/>
      <c r="BE1304" s="11"/>
      <c r="BF1304" s="11"/>
      <c r="BG1304" s="11"/>
      <c r="BH1304" s="11"/>
      <c r="BI1304" s="11"/>
    </row>
    <row r="1305" spans="18:61" x14ac:dyDescent="0.2">
      <c r="R1305" s="11"/>
      <c r="S1305" s="154"/>
      <c r="T1305" s="13"/>
      <c r="U1305" s="13"/>
      <c r="V1305" s="11"/>
      <c r="W1305" s="11"/>
      <c r="X1305" s="12"/>
      <c r="AN1305" s="11"/>
      <c r="AO1305" s="11"/>
      <c r="AP1305" s="11"/>
      <c r="AQ1305" s="11"/>
      <c r="AR1305" s="11"/>
      <c r="AS1305" s="11"/>
      <c r="AT1305" s="11"/>
      <c r="AU1305" s="11"/>
      <c r="AV1305" s="11"/>
      <c r="AW1305" s="11"/>
      <c r="AX1305" s="11"/>
      <c r="AY1305" s="11"/>
      <c r="AZ1305" s="11"/>
      <c r="BA1305" s="11"/>
      <c r="BB1305" s="11"/>
      <c r="BC1305" s="11"/>
      <c r="BD1305" s="11"/>
      <c r="BE1305" s="11"/>
      <c r="BF1305" s="11"/>
      <c r="BG1305" s="11"/>
      <c r="BH1305" s="11"/>
      <c r="BI1305" s="11"/>
    </row>
    <row r="1306" spans="18:61" x14ac:dyDescent="0.2">
      <c r="R1306" s="11"/>
      <c r="S1306" s="154"/>
      <c r="T1306" s="13"/>
      <c r="U1306" s="13"/>
      <c r="V1306" s="11"/>
      <c r="W1306" s="11"/>
      <c r="X1306" s="12"/>
      <c r="AN1306" s="11"/>
      <c r="AO1306" s="11"/>
      <c r="AP1306" s="11"/>
      <c r="AQ1306" s="11"/>
      <c r="AR1306" s="11"/>
      <c r="AS1306" s="11"/>
      <c r="AT1306" s="11"/>
      <c r="AU1306" s="11"/>
      <c r="AV1306" s="11"/>
      <c r="AW1306" s="11"/>
      <c r="AX1306" s="11"/>
      <c r="AY1306" s="11"/>
      <c r="AZ1306" s="11"/>
      <c r="BA1306" s="11"/>
      <c r="BB1306" s="11"/>
      <c r="BC1306" s="11"/>
      <c r="BD1306" s="11"/>
      <c r="BE1306" s="11"/>
      <c r="BF1306" s="11"/>
      <c r="BG1306" s="11"/>
      <c r="BH1306" s="11"/>
      <c r="BI1306" s="11"/>
    </row>
    <row r="1307" spans="18:61" x14ac:dyDescent="0.2">
      <c r="R1307" s="11"/>
      <c r="S1307" s="154"/>
      <c r="T1307" s="13"/>
      <c r="U1307" s="13"/>
      <c r="V1307" s="11"/>
      <c r="W1307" s="11"/>
      <c r="X1307" s="12"/>
      <c r="AN1307" s="11"/>
      <c r="AO1307" s="11"/>
      <c r="AP1307" s="11"/>
      <c r="AQ1307" s="11"/>
      <c r="AR1307" s="11"/>
      <c r="AS1307" s="11"/>
      <c r="AT1307" s="11"/>
      <c r="AU1307" s="11"/>
      <c r="AV1307" s="11"/>
      <c r="AW1307" s="11"/>
      <c r="AX1307" s="11"/>
      <c r="AY1307" s="11"/>
      <c r="AZ1307" s="11"/>
      <c r="BA1307" s="11"/>
      <c r="BB1307" s="11"/>
      <c r="BC1307" s="11"/>
      <c r="BD1307" s="11"/>
      <c r="BE1307" s="11"/>
      <c r="BF1307" s="11"/>
      <c r="BG1307" s="11"/>
      <c r="BH1307" s="11"/>
      <c r="BI1307" s="11"/>
    </row>
    <row r="1308" spans="18:61" x14ac:dyDescent="0.2">
      <c r="R1308" s="11"/>
      <c r="S1308" s="154"/>
      <c r="T1308" s="13"/>
      <c r="U1308" s="13"/>
      <c r="V1308" s="11"/>
      <c r="W1308" s="11"/>
      <c r="X1308" s="12"/>
      <c r="AN1308" s="11"/>
      <c r="AO1308" s="11"/>
      <c r="AP1308" s="11"/>
      <c r="AQ1308" s="11"/>
      <c r="AR1308" s="11"/>
      <c r="AS1308" s="11"/>
      <c r="AT1308" s="11"/>
      <c r="AU1308" s="11"/>
      <c r="AV1308" s="11"/>
      <c r="AW1308" s="11"/>
      <c r="AX1308" s="11"/>
      <c r="AY1308" s="11"/>
      <c r="AZ1308" s="11"/>
      <c r="BA1308" s="11"/>
      <c r="BB1308" s="11"/>
      <c r="BC1308" s="11"/>
      <c r="BD1308" s="11"/>
      <c r="BE1308" s="11"/>
      <c r="BF1308" s="11"/>
      <c r="BG1308" s="11"/>
      <c r="BH1308" s="11"/>
      <c r="BI1308" s="11"/>
    </row>
    <row r="1309" spans="18:61" x14ac:dyDescent="0.2">
      <c r="R1309" s="11"/>
      <c r="S1309" s="154"/>
      <c r="T1309" s="13"/>
      <c r="U1309" s="13"/>
      <c r="V1309" s="11"/>
      <c r="W1309" s="11"/>
      <c r="X1309" s="12"/>
      <c r="AN1309" s="11"/>
      <c r="AO1309" s="11"/>
      <c r="AP1309" s="11"/>
      <c r="AQ1309" s="11"/>
      <c r="AR1309" s="11"/>
      <c r="AS1309" s="11"/>
      <c r="AT1309" s="11"/>
      <c r="AU1309" s="11"/>
      <c r="AV1309" s="11"/>
      <c r="AW1309" s="11"/>
      <c r="AX1309" s="11"/>
      <c r="AY1309" s="11"/>
      <c r="AZ1309" s="11"/>
      <c r="BA1309" s="11"/>
      <c r="BB1309" s="11"/>
      <c r="BC1309" s="11"/>
      <c r="BD1309" s="11"/>
      <c r="BE1309" s="11"/>
      <c r="BF1309" s="11"/>
      <c r="BG1309" s="11"/>
      <c r="BH1309" s="11"/>
      <c r="BI1309" s="11"/>
    </row>
    <row r="1310" spans="18:61" x14ac:dyDescent="0.2">
      <c r="R1310" s="11"/>
      <c r="S1310" s="154"/>
      <c r="T1310" s="13"/>
      <c r="U1310" s="13"/>
      <c r="V1310" s="11"/>
      <c r="W1310" s="11"/>
      <c r="X1310" s="12"/>
      <c r="AN1310" s="11"/>
      <c r="AO1310" s="11"/>
      <c r="AP1310" s="11"/>
      <c r="AQ1310" s="11"/>
      <c r="AR1310" s="11"/>
      <c r="AS1310" s="11"/>
      <c r="AT1310" s="11"/>
      <c r="AU1310" s="11"/>
      <c r="AV1310" s="11"/>
      <c r="AW1310" s="11"/>
      <c r="AX1310" s="11"/>
      <c r="AY1310" s="11"/>
      <c r="AZ1310" s="11"/>
      <c r="BA1310" s="11"/>
      <c r="BB1310" s="11"/>
      <c r="BC1310" s="11"/>
      <c r="BD1310" s="11"/>
      <c r="BE1310" s="11"/>
      <c r="BF1310" s="11"/>
      <c r="BG1310" s="11"/>
      <c r="BH1310" s="11"/>
      <c r="BI1310" s="11"/>
    </row>
    <row r="1311" spans="18:61" x14ac:dyDescent="0.2">
      <c r="R1311" s="11"/>
      <c r="S1311" s="154"/>
      <c r="T1311" s="13"/>
      <c r="U1311" s="13"/>
      <c r="V1311" s="11"/>
      <c r="W1311" s="11"/>
      <c r="X1311" s="12"/>
      <c r="AN1311" s="11"/>
      <c r="AO1311" s="11"/>
      <c r="AP1311" s="11"/>
      <c r="AQ1311" s="11"/>
      <c r="AR1311" s="11"/>
      <c r="AS1311" s="11"/>
      <c r="AT1311" s="11"/>
      <c r="AU1311" s="11"/>
      <c r="AV1311" s="11"/>
      <c r="AW1311" s="11"/>
      <c r="AX1311" s="11"/>
      <c r="AY1311" s="11"/>
      <c r="AZ1311" s="11"/>
      <c r="BA1311" s="11"/>
      <c r="BB1311" s="11"/>
      <c r="BC1311" s="11"/>
      <c r="BD1311" s="11"/>
      <c r="BE1311" s="11"/>
      <c r="BF1311" s="11"/>
      <c r="BG1311" s="11"/>
      <c r="BH1311" s="11"/>
      <c r="BI1311" s="11"/>
    </row>
    <row r="1312" spans="18:61" x14ac:dyDescent="0.2">
      <c r="R1312" s="11"/>
      <c r="S1312" s="154"/>
      <c r="T1312" s="13"/>
      <c r="U1312" s="13"/>
      <c r="V1312" s="11"/>
      <c r="W1312" s="11"/>
      <c r="X1312" s="12"/>
      <c r="AN1312" s="11"/>
      <c r="AO1312" s="11"/>
      <c r="AP1312" s="11"/>
      <c r="AQ1312" s="11"/>
      <c r="AR1312" s="11"/>
      <c r="AS1312" s="11"/>
      <c r="AT1312" s="11"/>
      <c r="AU1312" s="11"/>
      <c r="AV1312" s="11"/>
      <c r="AW1312" s="11"/>
      <c r="AX1312" s="11"/>
      <c r="AY1312" s="11"/>
      <c r="AZ1312" s="11"/>
      <c r="BA1312" s="11"/>
      <c r="BB1312" s="11"/>
      <c r="BC1312" s="11"/>
      <c r="BD1312" s="11"/>
      <c r="BE1312" s="11"/>
      <c r="BF1312" s="11"/>
      <c r="BG1312" s="11"/>
      <c r="BH1312" s="11"/>
      <c r="BI1312" s="11"/>
    </row>
    <row r="1313" spans="18:61" x14ac:dyDescent="0.2">
      <c r="R1313" s="11"/>
      <c r="S1313" s="154"/>
      <c r="T1313" s="13"/>
      <c r="U1313" s="13"/>
      <c r="V1313" s="11"/>
      <c r="W1313" s="11"/>
      <c r="X1313" s="12"/>
      <c r="AN1313" s="11"/>
      <c r="AO1313" s="11"/>
      <c r="AP1313" s="11"/>
      <c r="AQ1313" s="11"/>
      <c r="AR1313" s="11"/>
      <c r="AS1313" s="11"/>
      <c r="AT1313" s="11"/>
      <c r="AU1313" s="11"/>
      <c r="AV1313" s="11"/>
      <c r="AW1313" s="11"/>
      <c r="AX1313" s="11"/>
      <c r="AY1313" s="11"/>
      <c r="AZ1313" s="11"/>
      <c r="BA1313" s="11"/>
      <c r="BB1313" s="11"/>
      <c r="BC1313" s="11"/>
      <c r="BD1313" s="11"/>
      <c r="BE1313" s="11"/>
      <c r="BF1313" s="11"/>
      <c r="BG1313" s="11"/>
      <c r="BH1313" s="11"/>
      <c r="BI1313" s="11"/>
    </row>
    <row r="1314" spans="18:61" x14ac:dyDescent="0.2">
      <c r="R1314" s="11"/>
      <c r="S1314" s="154"/>
      <c r="T1314" s="13"/>
      <c r="U1314" s="13"/>
      <c r="V1314" s="11"/>
      <c r="W1314" s="11"/>
      <c r="X1314" s="12"/>
      <c r="AN1314" s="11"/>
      <c r="AO1314" s="11"/>
      <c r="AP1314" s="11"/>
      <c r="AQ1314" s="11"/>
      <c r="AR1314" s="11"/>
      <c r="AS1314" s="11"/>
      <c r="AT1314" s="11"/>
      <c r="AU1314" s="11"/>
      <c r="AV1314" s="11"/>
      <c r="AW1314" s="11"/>
      <c r="AX1314" s="11"/>
      <c r="AY1314" s="11"/>
      <c r="AZ1314" s="11"/>
      <c r="BA1314" s="11"/>
      <c r="BB1314" s="11"/>
      <c r="BC1314" s="11"/>
      <c r="BD1314" s="11"/>
      <c r="BE1314" s="11"/>
      <c r="BF1314" s="11"/>
      <c r="BG1314" s="11"/>
      <c r="BH1314" s="11"/>
      <c r="BI1314" s="11"/>
    </row>
    <row r="1315" spans="18:61" x14ac:dyDescent="0.2">
      <c r="R1315" s="11"/>
      <c r="S1315" s="154"/>
      <c r="T1315" s="13"/>
      <c r="U1315" s="13"/>
      <c r="V1315" s="11"/>
      <c r="W1315" s="11"/>
      <c r="X1315" s="12"/>
      <c r="AN1315" s="11"/>
      <c r="AO1315" s="11"/>
      <c r="AP1315" s="11"/>
      <c r="AQ1315" s="11"/>
      <c r="AR1315" s="11"/>
      <c r="AS1315" s="11"/>
      <c r="AT1315" s="11"/>
      <c r="AU1315" s="11"/>
      <c r="AV1315" s="11"/>
      <c r="AW1315" s="11"/>
      <c r="AX1315" s="11"/>
      <c r="AY1315" s="11"/>
      <c r="AZ1315" s="11"/>
      <c r="BA1315" s="11"/>
      <c r="BB1315" s="11"/>
      <c r="BC1315" s="11"/>
      <c r="BD1315" s="11"/>
      <c r="BE1315" s="11"/>
      <c r="BF1315" s="11"/>
      <c r="BG1315" s="11"/>
      <c r="BH1315" s="11"/>
      <c r="BI1315" s="11"/>
    </row>
    <row r="1316" spans="18:61" x14ac:dyDescent="0.2">
      <c r="R1316" s="11"/>
      <c r="S1316" s="154"/>
      <c r="T1316" s="13"/>
      <c r="U1316" s="13"/>
      <c r="V1316" s="11"/>
      <c r="W1316" s="11"/>
      <c r="X1316" s="12"/>
      <c r="AN1316" s="11"/>
      <c r="AO1316" s="11"/>
      <c r="AP1316" s="11"/>
      <c r="AQ1316" s="11"/>
      <c r="AR1316" s="11"/>
      <c r="AS1316" s="11"/>
      <c r="AT1316" s="11"/>
      <c r="AU1316" s="11"/>
      <c r="AV1316" s="11"/>
      <c r="AW1316" s="11"/>
      <c r="AX1316" s="11"/>
      <c r="AY1316" s="11"/>
      <c r="AZ1316" s="11"/>
      <c r="BA1316" s="11"/>
      <c r="BB1316" s="11"/>
      <c r="BC1316" s="11"/>
      <c r="BD1316" s="11"/>
      <c r="BE1316" s="11"/>
      <c r="BF1316" s="11"/>
      <c r="BG1316" s="11"/>
      <c r="BH1316" s="11"/>
      <c r="BI1316" s="11"/>
    </row>
    <row r="1317" spans="18:61" x14ac:dyDescent="0.2">
      <c r="R1317" s="11"/>
      <c r="S1317" s="154"/>
      <c r="T1317" s="13"/>
      <c r="U1317" s="13"/>
      <c r="V1317" s="11"/>
      <c r="W1317" s="11"/>
      <c r="X1317" s="12"/>
      <c r="AN1317" s="11"/>
      <c r="AO1317" s="11"/>
      <c r="AP1317" s="11"/>
      <c r="AQ1317" s="11"/>
      <c r="AR1317" s="11"/>
      <c r="AS1317" s="11"/>
      <c r="AT1317" s="11"/>
      <c r="AU1317" s="11"/>
      <c r="AV1317" s="11"/>
      <c r="AW1317" s="11"/>
      <c r="AX1317" s="11"/>
      <c r="AY1317" s="11"/>
      <c r="AZ1317" s="11"/>
      <c r="BA1317" s="11"/>
      <c r="BB1317" s="11"/>
      <c r="BC1317" s="11"/>
      <c r="BD1317" s="11"/>
      <c r="BE1317" s="11"/>
      <c r="BF1317" s="11"/>
      <c r="BG1317" s="11"/>
      <c r="BH1317" s="11"/>
      <c r="BI1317" s="11"/>
    </row>
    <row r="1318" spans="18:61" x14ac:dyDescent="0.2">
      <c r="R1318" s="11"/>
      <c r="S1318" s="154"/>
      <c r="T1318" s="13"/>
      <c r="U1318" s="13"/>
      <c r="V1318" s="11"/>
      <c r="W1318" s="11"/>
      <c r="X1318" s="12"/>
      <c r="AN1318" s="11"/>
      <c r="AO1318" s="11"/>
      <c r="AP1318" s="11"/>
      <c r="AQ1318" s="11"/>
      <c r="AR1318" s="11"/>
      <c r="AS1318" s="11"/>
      <c r="AT1318" s="11"/>
      <c r="AU1318" s="11"/>
      <c r="AV1318" s="11"/>
      <c r="AW1318" s="11"/>
      <c r="AX1318" s="11"/>
      <c r="AY1318" s="11"/>
      <c r="AZ1318" s="11"/>
      <c r="BA1318" s="11"/>
      <c r="BB1318" s="11"/>
      <c r="BC1318" s="11"/>
      <c r="BD1318" s="11"/>
      <c r="BE1318" s="11"/>
      <c r="BF1318" s="11"/>
      <c r="BG1318" s="11"/>
      <c r="BH1318" s="11"/>
      <c r="BI1318" s="11"/>
    </row>
    <row r="1319" spans="18:61" x14ac:dyDescent="0.2">
      <c r="R1319" s="11"/>
      <c r="S1319" s="154"/>
      <c r="T1319" s="13"/>
      <c r="U1319" s="13"/>
      <c r="V1319" s="11"/>
      <c r="W1319" s="11"/>
      <c r="X1319" s="12"/>
      <c r="AN1319" s="11"/>
      <c r="AO1319" s="11"/>
      <c r="AP1319" s="11"/>
      <c r="AQ1319" s="11"/>
      <c r="AR1319" s="11"/>
      <c r="AS1319" s="11"/>
      <c r="AT1319" s="11"/>
      <c r="AU1319" s="11"/>
      <c r="AV1319" s="11"/>
      <c r="AW1319" s="11"/>
      <c r="AX1319" s="11"/>
      <c r="AY1319" s="11"/>
      <c r="AZ1319" s="11"/>
      <c r="BA1319" s="11"/>
      <c r="BB1319" s="11"/>
      <c r="BC1319" s="11"/>
      <c r="BD1319" s="11"/>
      <c r="BE1319" s="11"/>
      <c r="BF1319" s="11"/>
      <c r="BG1319" s="11"/>
      <c r="BH1319" s="11"/>
      <c r="BI1319" s="11"/>
    </row>
    <row r="1320" spans="18:61" x14ac:dyDescent="0.2">
      <c r="R1320" s="11"/>
      <c r="S1320" s="154"/>
      <c r="T1320" s="13"/>
      <c r="U1320" s="13"/>
      <c r="V1320" s="11"/>
      <c r="W1320" s="11"/>
      <c r="X1320" s="12"/>
      <c r="AN1320" s="11"/>
      <c r="AO1320" s="11"/>
      <c r="AP1320" s="11"/>
      <c r="AQ1320" s="11"/>
      <c r="AR1320" s="11"/>
      <c r="AS1320" s="11"/>
      <c r="AT1320" s="11"/>
      <c r="AU1320" s="11"/>
      <c r="AV1320" s="11"/>
      <c r="AW1320" s="11"/>
      <c r="AX1320" s="11"/>
      <c r="AY1320" s="11"/>
      <c r="AZ1320" s="11"/>
      <c r="BA1320" s="11"/>
      <c r="BB1320" s="11"/>
      <c r="BC1320" s="11"/>
      <c r="BD1320" s="11"/>
      <c r="BE1320" s="11"/>
      <c r="BF1320" s="11"/>
      <c r="BG1320" s="11"/>
      <c r="BH1320" s="11"/>
      <c r="BI1320" s="11"/>
    </row>
    <row r="1321" spans="18:61" x14ac:dyDescent="0.2">
      <c r="R1321" s="11"/>
      <c r="S1321" s="154"/>
      <c r="T1321" s="13"/>
      <c r="U1321" s="13"/>
      <c r="V1321" s="11"/>
      <c r="W1321" s="11"/>
      <c r="X1321" s="12"/>
      <c r="AN1321" s="11"/>
      <c r="AO1321" s="11"/>
      <c r="AP1321" s="11"/>
      <c r="AQ1321" s="11"/>
      <c r="AR1321" s="11"/>
      <c r="AS1321" s="11"/>
      <c r="AT1321" s="11"/>
      <c r="AU1321" s="11"/>
      <c r="AV1321" s="11"/>
      <c r="AW1321" s="11"/>
      <c r="AX1321" s="11"/>
      <c r="AY1321" s="11"/>
      <c r="AZ1321" s="11"/>
      <c r="BA1321" s="11"/>
      <c r="BB1321" s="11"/>
      <c r="BC1321" s="11"/>
      <c r="BD1321" s="11"/>
      <c r="BE1321" s="11"/>
      <c r="BF1321" s="11"/>
      <c r="BG1321" s="11"/>
      <c r="BH1321" s="11"/>
      <c r="BI1321" s="11"/>
    </row>
    <row r="1322" spans="18:61" x14ac:dyDescent="0.2">
      <c r="R1322" s="11"/>
      <c r="S1322" s="154"/>
      <c r="T1322" s="13"/>
      <c r="U1322" s="13"/>
      <c r="V1322" s="11"/>
      <c r="W1322" s="11"/>
      <c r="X1322" s="12"/>
      <c r="AN1322" s="11"/>
      <c r="AO1322" s="11"/>
      <c r="AP1322" s="11"/>
      <c r="AQ1322" s="11"/>
      <c r="AR1322" s="11"/>
      <c r="AS1322" s="11"/>
      <c r="AT1322" s="11"/>
      <c r="AU1322" s="11"/>
      <c r="AV1322" s="11"/>
      <c r="AW1322" s="11"/>
      <c r="AX1322" s="11"/>
      <c r="AY1322" s="11"/>
      <c r="AZ1322" s="11"/>
      <c r="BA1322" s="11"/>
      <c r="BB1322" s="11"/>
      <c r="BC1322" s="11"/>
      <c r="BD1322" s="11"/>
      <c r="BE1322" s="11"/>
      <c r="BF1322" s="11"/>
      <c r="BG1322" s="11"/>
      <c r="BH1322" s="11"/>
      <c r="BI1322" s="11"/>
    </row>
    <row r="1323" spans="18:61" x14ac:dyDescent="0.2">
      <c r="R1323" s="11"/>
      <c r="S1323" s="154"/>
      <c r="T1323" s="13"/>
      <c r="U1323" s="13"/>
      <c r="V1323" s="11"/>
      <c r="W1323" s="11"/>
      <c r="X1323" s="12"/>
      <c r="AN1323" s="11"/>
      <c r="AO1323" s="11"/>
      <c r="AP1323" s="11"/>
      <c r="AQ1323" s="11"/>
      <c r="AR1323" s="11"/>
      <c r="AS1323" s="11"/>
      <c r="AT1323" s="11"/>
      <c r="AU1323" s="11"/>
      <c r="AV1323" s="11"/>
      <c r="AW1323" s="11"/>
      <c r="AX1323" s="11"/>
      <c r="AY1323" s="11"/>
      <c r="AZ1323" s="11"/>
      <c r="BA1323" s="11"/>
      <c r="BB1323" s="11"/>
      <c r="BC1323" s="11"/>
      <c r="BD1323" s="11"/>
      <c r="BE1323" s="11"/>
      <c r="BF1323" s="11"/>
      <c r="BG1323" s="11"/>
      <c r="BH1323" s="11"/>
      <c r="BI1323" s="11"/>
    </row>
    <row r="1324" spans="18:61" x14ac:dyDescent="0.2">
      <c r="R1324" s="11"/>
      <c r="S1324" s="154"/>
      <c r="T1324" s="13"/>
      <c r="U1324" s="13"/>
      <c r="V1324" s="11"/>
      <c r="W1324" s="11"/>
      <c r="X1324" s="12"/>
      <c r="AN1324" s="11"/>
      <c r="AO1324" s="11"/>
      <c r="AP1324" s="11"/>
      <c r="AQ1324" s="11"/>
      <c r="AR1324" s="11"/>
      <c r="AS1324" s="11"/>
      <c r="AT1324" s="11"/>
      <c r="AU1324" s="11"/>
      <c r="AV1324" s="11"/>
      <c r="AW1324" s="11"/>
      <c r="AX1324" s="11"/>
      <c r="AY1324" s="11"/>
      <c r="AZ1324" s="11"/>
      <c r="BA1324" s="11"/>
      <c r="BB1324" s="11"/>
      <c r="BC1324" s="11"/>
      <c r="BD1324" s="11"/>
      <c r="BE1324" s="11"/>
      <c r="BF1324" s="11"/>
      <c r="BG1324" s="11"/>
      <c r="BH1324" s="11"/>
      <c r="BI1324" s="11"/>
    </row>
    <row r="1325" spans="18:61" x14ac:dyDescent="0.2">
      <c r="R1325" s="11"/>
      <c r="S1325" s="154"/>
      <c r="T1325" s="13"/>
      <c r="U1325" s="13"/>
      <c r="V1325" s="11"/>
      <c r="W1325" s="11"/>
      <c r="X1325" s="12"/>
      <c r="AN1325" s="11"/>
      <c r="AO1325" s="11"/>
      <c r="AP1325" s="11"/>
      <c r="AQ1325" s="11"/>
      <c r="AR1325" s="11"/>
      <c r="AS1325" s="11"/>
      <c r="AT1325" s="11"/>
      <c r="AU1325" s="11"/>
      <c r="AV1325" s="11"/>
      <c r="AW1325" s="11"/>
      <c r="AX1325" s="11"/>
      <c r="AY1325" s="11"/>
      <c r="AZ1325" s="11"/>
      <c r="BA1325" s="11"/>
      <c r="BB1325" s="11"/>
      <c r="BC1325" s="11"/>
      <c r="BD1325" s="11"/>
      <c r="BE1325" s="11"/>
      <c r="BF1325" s="11"/>
      <c r="BG1325" s="11"/>
      <c r="BH1325" s="11"/>
      <c r="BI1325" s="11"/>
    </row>
    <row r="1326" spans="18:61" x14ac:dyDescent="0.2">
      <c r="R1326" s="11"/>
      <c r="S1326" s="154"/>
      <c r="T1326" s="13"/>
      <c r="U1326" s="13"/>
      <c r="V1326" s="11"/>
      <c r="W1326" s="11"/>
      <c r="X1326" s="12"/>
      <c r="AN1326" s="11"/>
      <c r="AO1326" s="11"/>
      <c r="AP1326" s="11"/>
      <c r="AQ1326" s="11"/>
      <c r="AR1326" s="11"/>
      <c r="AS1326" s="11"/>
      <c r="AT1326" s="11"/>
      <c r="AU1326" s="11"/>
      <c r="AV1326" s="11"/>
      <c r="AW1326" s="11"/>
      <c r="AX1326" s="11"/>
      <c r="AY1326" s="11"/>
      <c r="AZ1326" s="11"/>
      <c r="BA1326" s="11"/>
      <c r="BB1326" s="11"/>
      <c r="BC1326" s="11"/>
      <c r="BD1326" s="11"/>
      <c r="BE1326" s="11"/>
      <c r="BF1326" s="11"/>
      <c r="BG1326" s="11"/>
      <c r="BH1326" s="11"/>
      <c r="BI1326" s="11"/>
    </row>
    <row r="1327" spans="18:61" x14ac:dyDescent="0.2">
      <c r="R1327" s="11"/>
      <c r="S1327" s="154"/>
      <c r="T1327" s="13"/>
      <c r="U1327" s="13"/>
      <c r="V1327" s="11"/>
      <c r="W1327" s="11"/>
      <c r="X1327" s="12"/>
      <c r="AN1327" s="11"/>
      <c r="AO1327" s="11"/>
      <c r="AP1327" s="11"/>
      <c r="AQ1327" s="11"/>
      <c r="AR1327" s="11"/>
      <c r="AS1327" s="11"/>
      <c r="AT1327" s="11"/>
      <c r="AU1327" s="11"/>
      <c r="AV1327" s="11"/>
      <c r="AW1327" s="11"/>
      <c r="AX1327" s="11"/>
      <c r="AY1327" s="11"/>
      <c r="AZ1327" s="11"/>
      <c r="BA1327" s="11"/>
      <c r="BB1327" s="11"/>
      <c r="BC1327" s="11"/>
      <c r="BD1327" s="11"/>
      <c r="BE1327" s="11"/>
      <c r="BF1327" s="11"/>
      <c r="BG1327" s="11"/>
      <c r="BH1327" s="11"/>
      <c r="BI1327" s="11"/>
    </row>
    <row r="1328" spans="18:61" x14ac:dyDescent="0.2">
      <c r="R1328" s="11"/>
      <c r="S1328" s="154"/>
      <c r="T1328" s="13"/>
      <c r="U1328" s="13"/>
      <c r="V1328" s="11"/>
      <c r="W1328" s="11"/>
      <c r="X1328" s="12"/>
      <c r="AN1328" s="11"/>
      <c r="AO1328" s="11"/>
      <c r="AP1328" s="11"/>
      <c r="AQ1328" s="11"/>
      <c r="AR1328" s="11"/>
      <c r="AS1328" s="11"/>
      <c r="AT1328" s="11"/>
      <c r="AU1328" s="11"/>
      <c r="AV1328" s="11"/>
      <c r="AW1328" s="11"/>
      <c r="AX1328" s="11"/>
      <c r="AY1328" s="11"/>
      <c r="AZ1328" s="11"/>
      <c r="BA1328" s="11"/>
      <c r="BB1328" s="11"/>
      <c r="BC1328" s="11"/>
      <c r="BD1328" s="11"/>
      <c r="BE1328" s="11"/>
      <c r="BF1328" s="11"/>
      <c r="BG1328" s="11"/>
      <c r="BH1328" s="11"/>
      <c r="BI1328" s="11"/>
    </row>
    <row r="1329" spans="18:61" x14ac:dyDescent="0.2">
      <c r="R1329" s="11"/>
      <c r="S1329" s="154"/>
      <c r="T1329" s="13"/>
      <c r="U1329" s="13"/>
      <c r="V1329" s="11"/>
      <c r="W1329" s="11"/>
      <c r="X1329" s="12"/>
      <c r="AN1329" s="11"/>
      <c r="AO1329" s="11"/>
      <c r="AP1329" s="11"/>
      <c r="AQ1329" s="11"/>
      <c r="AR1329" s="11"/>
      <c r="AS1329" s="11"/>
      <c r="AT1329" s="11"/>
      <c r="AU1329" s="11"/>
      <c r="AV1329" s="11"/>
      <c r="AW1329" s="11"/>
      <c r="AX1329" s="11"/>
      <c r="AY1329" s="11"/>
      <c r="AZ1329" s="11"/>
      <c r="BA1329" s="11"/>
      <c r="BB1329" s="11"/>
      <c r="BC1329" s="11"/>
      <c r="BD1329" s="11"/>
      <c r="BE1329" s="11"/>
      <c r="BF1329" s="11"/>
      <c r="BG1329" s="11"/>
      <c r="BH1329" s="11"/>
      <c r="BI1329" s="11"/>
    </row>
    <row r="1330" spans="18:61" x14ac:dyDescent="0.2">
      <c r="R1330" s="11"/>
      <c r="S1330" s="154"/>
      <c r="T1330" s="13"/>
      <c r="U1330" s="13"/>
      <c r="V1330" s="11"/>
      <c r="W1330" s="11"/>
      <c r="X1330" s="12"/>
      <c r="AN1330" s="11"/>
      <c r="AO1330" s="11"/>
      <c r="AP1330" s="11"/>
      <c r="AQ1330" s="11"/>
      <c r="AR1330" s="11"/>
      <c r="AS1330" s="11"/>
      <c r="AT1330" s="11"/>
      <c r="AU1330" s="11"/>
      <c r="AV1330" s="11"/>
      <c r="AW1330" s="11"/>
      <c r="AX1330" s="11"/>
      <c r="AY1330" s="11"/>
      <c r="AZ1330" s="11"/>
      <c r="BA1330" s="11"/>
      <c r="BB1330" s="11"/>
      <c r="BC1330" s="11"/>
      <c r="BD1330" s="11"/>
      <c r="BE1330" s="11"/>
      <c r="BF1330" s="11"/>
      <c r="BG1330" s="11"/>
      <c r="BH1330" s="11"/>
      <c r="BI1330" s="11"/>
    </row>
    <row r="1331" spans="18:61" x14ac:dyDescent="0.2">
      <c r="R1331" s="11"/>
      <c r="S1331" s="154"/>
      <c r="T1331" s="13"/>
      <c r="U1331" s="13"/>
      <c r="V1331" s="11"/>
      <c r="W1331" s="11"/>
      <c r="X1331" s="12"/>
      <c r="AN1331" s="11"/>
      <c r="AO1331" s="11"/>
      <c r="AP1331" s="11"/>
      <c r="AQ1331" s="11"/>
      <c r="AR1331" s="11"/>
      <c r="AS1331" s="11"/>
      <c r="AT1331" s="11"/>
      <c r="AU1331" s="11"/>
      <c r="AV1331" s="11"/>
      <c r="AW1331" s="11"/>
      <c r="AX1331" s="11"/>
      <c r="AY1331" s="11"/>
      <c r="AZ1331" s="11"/>
      <c r="BA1331" s="11"/>
      <c r="BB1331" s="11"/>
      <c r="BC1331" s="11"/>
      <c r="BD1331" s="11"/>
      <c r="BE1331" s="11"/>
      <c r="BF1331" s="11"/>
      <c r="BG1331" s="11"/>
      <c r="BH1331" s="11"/>
      <c r="BI1331" s="11"/>
    </row>
    <row r="1332" spans="18:61" x14ac:dyDescent="0.2">
      <c r="R1332" s="11"/>
      <c r="S1332" s="154"/>
      <c r="T1332" s="13"/>
      <c r="U1332" s="13"/>
      <c r="V1332" s="11"/>
      <c r="W1332" s="11"/>
      <c r="X1332" s="12"/>
      <c r="AN1332" s="11"/>
      <c r="AO1332" s="11"/>
      <c r="AP1332" s="11"/>
      <c r="AQ1332" s="11"/>
      <c r="AR1332" s="11"/>
      <c r="AS1332" s="11"/>
      <c r="AT1332" s="11"/>
      <c r="AU1332" s="11"/>
      <c r="AV1332" s="11"/>
      <c r="AW1332" s="11"/>
      <c r="AX1332" s="11"/>
      <c r="AY1332" s="11"/>
      <c r="AZ1332" s="11"/>
      <c r="BA1332" s="11"/>
      <c r="BB1332" s="11"/>
      <c r="BC1332" s="11"/>
      <c r="BD1332" s="11"/>
      <c r="BE1332" s="11"/>
      <c r="BF1332" s="11"/>
      <c r="BG1332" s="11"/>
      <c r="BH1332" s="11"/>
      <c r="BI1332" s="11"/>
    </row>
    <row r="1333" spans="18:61" x14ac:dyDescent="0.2">
      <c r="R1333" s="11"/>
      <c r="S1333" s="154"/>
      <c r="T1333" s="13"/>
      <c r="U1333" s="13"/>
      <c r="V1333" s="11"/>
      <c r="W1333" s="11"/>
      <c r="X1333" s="12"/>
      <c r="AN1333" s="11"/>
      <c r="AO1333" s="11"/>
      <c r="AP1333" s="11"/>
      <c r="AQ1333" s="11"/>
      <c r="AR1333" s="11"/>
      <c r="AS1333" s="11"/>
      <c r="AT1333" s="11"/>
      <c r="AU1333" s="11"/>
      <c r="AV1333" s="11"/>
      <c r="AW1333" s="11"/>
      <c r="AX1333" s="11"/>
      <c r="AY1333" s="11"/>
      <c r="AZ1333" s="11"/>
      <c r="BA1333" s="11"/>
      <c r="BB1333" s="11"/>
      <c r="BC1333" s="11"/>
      <c r="BD1333" s="11"/>
      <c r="BE1333" s="11"/>
      <c r="BF1333" s="11"/>
      <c r="BG1333" s="11"/>
      <c r="BH1333" s="11"/>
      <c r="BI1333" s="11"/>
    </row>
    <row r="1334" spans="18:61" x14ac:dyDescent="0.2">
      <c r="R1334" s="11"/>
      <c r="S1334" s="154"/>
      <c r="T1334" s="13"/>
      <c r="U1334" s="13"/>
      <c r="V1334" s="11"/>
      <c r="W1334" s="11"/>
      <c r="X1334" s="12"/>
      <c r="AN1334" s="11"/>
      <c r="AO1334" s="11"/>
      <c r="AP1334" s="11"/>
      <c r="AQ1334" s="11"/>
      <c r="AR1334" s="11"/>
      <c r="AS1334" s="11"/>
      <c r="AT1334" s="11"/>
      <c r="AU1334" s="11"/>
      <c r="AV1334" s="11"/>
      <c r="AW1334" s="11"/>
      <c r="AX1334" s="11"/>
      <c r="AY1334" s="11"/>
      <c r="AZ1334" s="11"/>
      <c r="BA1334" s="11"/>
      <c r="BB1334" s="11"/>
      <c r="BC1334" s="11"/>
      <c r="BD1334" s="11"/>
      <c r="BE1334" s="11"/>
      <c r="BF1334" s="11"/>
      <c r="BG1334" s="11"/>
      <c r="BH1334" s="11"/>
      <c r="BI1334" s="11"/>
    </row>
    <row r="1335" spans="18:61" x14ac:dyDescent="0.2">
      <c r="R1335" s="11"/>
      <c r="S1335" s="154"/>
      <c r="T1335" s="13"/>
      <c r="U1335" s="13"/>
      <c r="V1335" s="11"/>
      <c r="W1335" s="11"/>
      <c r="X1335" s="12"/>
      <c r="AN1335" s="11"/>
      <c r="AO1335" s="11"/>
      <c r="AP1335" s="11"/>
      <c r="AQ1335" s="11"/>
      <c r="AR1335" s="11"/>
      <c r="AS1335" s="11"/>
      <c r="AT1335" s="11"/>
      <c r="AU1335" s="11"/>
      <c r="AV1335" s="11"/>
      <c r="AW1335" s="11"/>
      <c r="AX1335" s="11"/>
      <c r="AY1335" s="11"/>
      <c r="AZ1335" s="11"/>
      <c r="BA1335" s="11"/>
      <c r="BB1335" s="11"/>
      <c r="BC1335" s="11"/>
      <c r="BD1335" s="11"/>
      <c r="BE1335" s="11"/>
      <c r="BF1335" s="11"/>
      <c r="BG1335" s="11"/>
      <c r="BH1335" s="11"/>
      <c r="BI1335" s="11"/>
    </row>
    <row r="1336" spans="18:61" x14ac:dyDescent="0.2">
      <c r="R1336" s="11"/>
      <c r="S1336" s="154"/>
      <c r="T1336" s="13"/>
      <c r="U1336" s="13"/>
      <c r="V1336" s="11"/>
      <c r="W1336" s="11"/>
      <c r="X1336" s="12"/>
      <c r="AN1336" s="11"/>
      <c r="AO1336" s="11"/>
      <c r="AP1336" s="11"/>
      <c r="AQ1336" s="11"/>
      <c r="AR1336" s="11"/>
      <c r="AS1336" s="11"/>
      <c r="AT1336" s="11"/>
      <c r="AU1336" s="11"/>
      <c r="AV1336" s="11"/>
      <c r="AW1336" s="11"/>
      <c r="AX1336" s="11"/>
      <c r="AY1336" s="11"/>
      <c r="AZ1336" s="11"/>
      <c r="BA1336" s="11"/>
      <c r="BB1336" s="11"/>
      <c r="BC1336" s="11"/>
      <c r="BD1336" s="11"/>
      <c r="BE1336" s="11"/>
      <c r="BF1336" s="11"/>
      <c r="BG1336" s="11"/>
      <c r="BH1336" s="11"/>
      <c r="BI1336" s="11"/>
    </row>
    <row r="1337" spans="18:61" x14ac:dyDescent="0.2">
      <c r="R1337" s="11"/>
      <c r="S1337" s="154"/>
      <c r="T1337" s="13"/>
      <c r="U1337" s="13"/>
      <c r="V1337" s="11"/>
      <c r="W1337" s="11"/>
      <c r="X1337" s="12"/>
      <c r="AN1337" s="11"/>
      <c r="AO1337" s="11"/>
      <c r="AP1337" s="11"/>
      <c r="AQ1337" s="11"/>
      <c r="AR1337" s="11"/>
      <c r="AS1337" s="11"/>
      <c r="AT1337" s="11"/>
      <c r="AU1337" s="11"/>
      <c r="AV1337" s="11"/>
      <c r="AW1337" s="11"/>
      <c r="AX1337" s="11"/>
      <c r="AY1337" s="11"/>
      <c r="AZ1337" s="11"/>
      <c r="BA1337" s="11"/>
      <c r="BB1337" s="11"/>
      <c r="BC1337" s="11"/>
      <c r="BD1337" s="11"/>
      <c r="BE1337" s="11"/>
      <c r="BF1337" s="11"/>
      <c r="BG1337" s="11"/>
      <c r="BH1337" s="11"/>
      <c r="BI1337" s="11"/>
    </row>
    <row r="1338" spans="18:61" x14ac:dyDescent="0.2">
      <c r="R1338" s="11"/>
      <c r="S1338" s="154"/>
      <c r="T1338" s="13"/>
      <c r="U1338" s="13"/>
      <c r="V1338" s="11"/>
      <c r="W1338" s="11"/>
      <c r="X1338" s="12"/>
      <c r="AN1338" s="11"/>
      <c r="AO1338" s="11"/>
      <c r="AP1338" s="11"/>
      <c r="AQ1338" s="11"/>
      <c r="AR1338" s="11"/>
      <c r="AS1338" s="11"/>
      <c r="AT1338" s="11"/>
      <c r="AU1338" s="11"/>
      <c r="AV1338" s="11"/>
      <c r="AW1338" s="11"/>
      <c r="AX1338" s="11"/>
      <c r="AY1338" s="11"/>
      <c r="AZ1338" s="11"/>
      <c r="BA1338" s="11"/>
      <c r="BB1338" s="11"/>
      <c r="BC1338" s="11"/>
      <c r="BD1338" s="11"/>
      <c r="BE1338" s="11"/>
      <c r="BF1338" s="11"/>
      <c r="BG1338" s="11"/>
      <c r="BH1338" s="11"/>
      <c r="BI1338" s="11"/>
    </row>
    <row r="1339" spans="18:61" x14ac:dyDescent="0.2">
      <c r="R1339" s="11"/>
      <c r="S1339" s="154"/>
      <c r="T1339" s="13"/>
      <c r="U1339" s="13"/>
      <c r="V1339" s="11"/>
      <c r="W1339" s="11"/>
      <c r="X1339" s="12"/>
      <c r="AN1339" s="11"/>
      <c r="AO1339" s="11"/>
      <c r="AP1339" s="11"/>
      <c r="AQ1339" s="11"/>
      <c r="AR1339" s="11"/>
      <c r="AS1339" s="11"/>
      <c r="AT1339" s="11"/>
      <c r="AU1339" s="11"/>
      <c r="AV1339" s="11"/>
      <c r="AW1339" s="11"/>
      <c r="AX1339" s="11"/>
      <c r="AY1339" s="11"/>
      <c r="AZ1339" s="11"/>
      <c r="BA1339" s="11"/>
      <c r="BB1339" s="11"/>
      <c r="BC1339" s="11"/>
      <c r="BD1339" s="11"/>
      <c r="BE1339" s="11"/>
      <c r="BF1339" s="11"/>
      <c r="BG1339" s="11"/>
      <c r="BH1339" s="11"/>
      <c r="BI1339" s="11"/>
    </row>
    <row r="1340" spans="18:61" x14ac:dyDescent="0.2">
      <c r="R1340" s="11"/>
      <c r="S1340" s="154"/>
      <c r="T1340" s="13"/>
      <c r="U1340" s="13"/>
      <c r="V1340" s="11"/>
      <c r="W1340" s="11"/>
      <c r="X1340" s="12"/>
      <c r="AN1340" s="11"/>
      <c r="AO1340" s="11"/>
      <c r="AP1340" s="11"/>
      <c r="AQ1340" s="11"/>
      <c r="AR1340" s="11"/>
      <c r="AS1340" s="11"/>
      <c r="AT1340" s="11"/>
      <c r="AU1340" s="11"/>
      <c r="AV1340" s="11"/>
      <c r="AW1340" s="11"/>
      <c r="AX1340" s="11"/>
      <c r="AY1340" s="11"/>
      <c r="AZ1340" s="11"/>
      <c r="BA1340" s="11"/>
      <c r="BB1340" s="11"/>
      <c r="BC1340" s="11"/>
      <c r="BD1340" s="11"/>
      <c r="BE1340" s="11"/>
      <c r="BF1340" s="11"/>
      <c r="BG1340" s="11"/>
      <c r="BH1340" s="11"/>
      <c r="BI1340" s="11"/>
    </row>
    <row r="1341" spans="18:61" x14ac:dyDescent="0.2">
      <c r="R1341" s="11"/>
      <c r="S1341" s="154"/>
      <c r="T1341" s="13"/>
      <c r="U1341" s="13"/>
      <c r="V1341" s="11"/>
      <c r="W1341" s="11"/>
      <c r="X1341" s="12"/>
      <c r="AN1341" s="11"/>
      <c r="AO1341" s="11"/>
      <c r="AP1341" s="11"/>
      <c r="AQ1341" s="11"/>
      <c r="AR1341" s="11"/>
      <c r="AS1341" s="11"/>
      <c r="AT1341" s="11"/>
      <c r="AU1341" s="11"/>
      <c r="AV1341" s="11"/>
      <c r="AW1341" s="11"/>
      <c r="AX1341" s="11"/>
      <c r="AY1341" s="11"/>
      <c r="AZ1341" s="11"/>
      <c r="BA1341" s="11"/>
      <c r="BB1341" s="11"/>
      <c r="BC1341" s="11"/>
      <c r="BD1341" s="11"/>
      <c r="BE1341" s="11"/>
      <c r="BF1341" s="11"/>
      <c r="BG1341" s="11"/>
      <c r="BH1341" s="11"/>
      <c r="BI1341" s="11"/>
    </row>
    <row r="1342" spans="18:61" x14ac:dyDescent="0.2">
      <c r="R1342" s="11"/>
      <c r="S1342" s="154"/>
      <c r="T1342" s="13"/>
      <c r="U1342" s="13"/>
      <c r="V1342" s="11"/>
      <c r="W1342" s="11"/>
      <c r="X1342" s="12"/>
      <c r="AN1342" s="11"/>
      <c r="AO1342" s="11"/>
      <c r="AP1342" s="11"/>
      <c r="AQ1342" s="11"/>
      <c r="AR1342" s="11"/>
      <c r="AS1342" s="11"/>
      <c r="AT1342" s="11"/>
      <c r="AU1342" s="11"/>
      <c r="AV1342" s="11"/>
      <c r="AW1342" s="11"/>
      <c r="AX1342" s="11"/>
      <c r="AY1342" s="11"/>
      <c r="AZ1342" s="11"/>
      <c r="BA1342" s="11"/>
      <c r="BB1342" s="11"/>
      <c r="BC1342" s="11"/>
      <c r="BD1342" s="11"/>
      <c r="BE1342" s="11"/>
      <c r="BF1342" s="11"/>
      <c r="BG1342" s="11"/>
      <c r="BH1342" s="11"/>
      <c r="BI1342" s="11"/>
    </row>
    <row r="1343" spans="18:61" x14ac:dyDescent="0.2">
      <c r="R1343" s="11"/>
      <c r="S1343" s="154"/>
      <c r="T1343" s="13"/>
      <c r="U1343" s="13"/>
      <c r="V1343" s="11"/>
      <c r="W1343" s="11"/>
      <c r="X1343" s="12"/>
      <c r="AN1343" s="11"/>
      <c r="AO1343" s="11"/>
      <c r="AP1343" s="11"/>
      <c r="AQ1343" s="11"/>
      <c r="AR1343" s="11"/>
      <c r="AS1343" s="11"/>
      <c r="AT1343" s="11"/>
      <c r="AU1343" s="11"/>
      <c r="AV1343" s="11"/>
      <c r="AW1343" s="11"/>
      <c r="AX1343" s="11"/>
      <c r="AY1343" s="11"/>
      <c r="AZ1343" s="11"/>
      <c r="BA1343" s="11"/>
      <c r="BB1343" s="11"/>
      <c r="BC1343" s="11"/>
      <c r="BD1343" s="11"/>
      <c r="BE1343" s="11"/>
      <c r="BF1343" s="11"/>
      <c r="BG1343" s="11"/>
      <c r="BH1343" s="11"/>
      <c r="BI1343" s="11"/>
    </row>
    <row r="1344" spans="18:61" x14ac:dyDescent="0.2">
      <c r="R1344" s="11"/>
      <c r="S1344" s="154"/>
      <c r="T1344" s="13"/>
      <c r="U1344" s="13"/>
      <c r="V1344" s="11"/>
      <c r="W1344" s="11"/>
      <c r="X1344" s="12"/>
      <c r="AN1344" s="11"/>
      <c r="AO1344" s="11"/>
      <c r="AP1344" s="11"/>
      <c r="AQ1344" s="11"/>
      <c r="AR1344" s="11"/>
      <c r="AS1344" s="11"/>
      <c r="AT1344" s="11"/>
      <c r="AU1344" s="11"/>
      <c r="AV1344" s="11"/>
      <c r="AW1344" s="11"/>
      <c r="AX1344" s="11"/>
      <c r="AY1344" s="11"/>
      <c r="AZ1344" s="11"/>
      <c r="BA1344" s="11"/>
      <c r="BB1344" s="11"/>
      <c r="BC1344" s="11"/>
      <c r="BD1344" s="11"/>
      <c r="BE1344" s="11"/>
      <c r="BF1344" s="11"/>
      <c r="BG1344" s="11"/>
      <c r="BH1344" s="11"/>
      <c r="BI1344" s="11"/>
    </row>
    <row r="1345" spans="18:61" x14ac:dyDescent="0.2">
      <c r="R1345" s="11"/>
      <c r="S1345" s="154"/>
      <c r="T1345" s="13"/>
      <c r="U1345" s="13"/>
      <c r="V1345" s="11"/>
      <c r="W1345" s="11"/>
      <c r="X1345" s="12"/>
      <c r="AN1345" s="11"/>
      <c r="AO1345" s="11"/>
      <c r="AP1345" s="11"/>
      <c r="AQ1345" s="11"/>
      <c r="AR1345" s="11"/>
      <c r="AS1345" s="11"/>
      <c r="AT1345" s="11"/>
      <c r="AU1345" s="11"/>
      <c r="AV1345" s="11"/>
      <c r="AW1345" s="11"/>
      <c r="AX1345" s="11"/>
      <c r="AY1345" s="11"/>
      <c r="AZ1345" s="11"/>
      <c r="BA1345" s="11"/>
      <c r="BB1345" s="11"/>
      <c r="BC1345" s="11"/>
      <c r="BD1345" s="11"/>
      <c r="BE1345" s="11"/>
      <c r="BF1345" s="11"/>
      <c r="BG1345" s="11"/>
      <c r="BH1345" s="11"/>
      <c r="BI1345" s="11"/>
    </row>
    <row r="1346" spans="18:61" x14ac:dyDescent="0.2">
      <c r="R1346" s="11"/>
      <c r="S1346" s="154"/>
      <c r="T1346" s="13"/>
      <c r="U1346" s="13"/>
      <c r="V1346" s="11"/>
      <c r="W1346" s="11"/>
      <c r="X1346" s="12"/>
      <c r="AN1346" s="11"/>
      <c r="AO1346" s="11"/>
      <c r="AP1346" s="11"/>
      <c r="AQ1346" s="11"/>
      <c r="AR1346" s="11"/>
      <c r="AS1346" s="11"/>
      <c r="AT1346" s="11"/>
      <c r="AU1346" s="11"/>
      <c r="AV1346" s="11"/>
      <c r="AW1346" s="11"/>
      <c r="AX1346" s="11"/>
      <c r="AY1346" s="11"/>
      <c r="AZ1346" s="11"/>
      <c r="BA1346" s="11"/>
      <c r="BB1346" s="11"/>
      <c r="BC1346" s="11"/>
      <c r="BD1346" s="11"/>
      <c r="BE1346" s="11"/>
      <c r="BF1346" s="11"/>
      <c r="BG1346" s="11"/>
      <c r="BH1346" s="11"/>
      <c r="BI1346" s="11"/>
    </row>
    <row r="1347" spans="18:61" x14ac:dyDescent="0.2">
      <c r="R1347" s="11"/>
      <c r="S1347" s="154"/>
      <c r="T1347" s="13"/>
      <c r="U1347" s="13"/>
      <c r="V1347" s="11"/>
      <c r="W1347" s="11"/>
      <c r="X1347" s="12"/>
      <c r="AN1347" s="11"/>
      <c r="AO1347" s="11"/>
      <c r="AP1347" s="11"/>
      <c r="AQ1347" s="11"/>
      <c r="AR1347" s="11"/>
      <c r="AS1347" s="11"/>
      <c r="AT1347" s="11"/>
      <c r="AU1347" s="11"/>
      <c r="AV1347" s="11"/>
      <c r="AW1347" s="11"/>
      <c r="AX1347" s="11"/>
      <c r="AY1347" s="11"/>
      <c r="AZ1347" s="11"/>
      <c r="BA1347" s="11"/>
      <c r="BB1347" s="11"/>
      <c r="BC1347" s="11"/>
      <c r="BD1347" s="11"/>
      <c r="BE1347" s="11"/>
      <c r="BF1347" s="11"/>
      <c r="BG1347" s="11"/>
      <c r="BH1347" s="11"/>
      <c r="BI1347" s="11"/>
    </row>
    <row r="1348" spans="18:61" x14ac:dyDescent="0.2">
      <c r="R1348" s="11"/>
      <c r="S1348" s="154"/>
      <c r="T1348" s="13"/>
      <c r="U1348" s="13"/>
      <c r="V1348" s="11"/>
      <c r="W1348" s="11"/>
      <c r="X1348" s="12"/>
      <c r="AN1348" s="11"/>
      <c r="AO1348" s="11"/>
      <c r="AP1348" s="11"/>
      <c r="AQ1348" s="11"/>
      <c r="AR1348" s="11"/>
      <c r="AS1348" s="11"/>
      <c r="AT1348" s="11"/>
      <c r="AU1348" s="11"/>
      <c r="AV1348" s="11"/>
      <c r="AW1348" s="11"/>
      <c r="AX1348" s="11"/>
      <c r="AY1348" s="11"/>
      <c r="AZ1348" s="11"/>
      <c r="BA1348" s="11"/>
      <c r="BB1348" s="11"/>
      <c r="BC1348" s="11"/>
      <c r="BD1348" s="11"/>
      <c r="BE1348" s="11"/>
      <c r="BF1348" s="11"/>
      <c r="BG1348" s="11"/>
      <c r="BH1348" s="11"/>
      <c r="BI1348" s="11"/>
    </row>
    <row r="1349" spans="18:61" x14ac:dyDescent="0.2">
      <c r="R1349" s="11"/>
      <c r="S1349" s="154"/>
      <c r="T1349" s="13"/>
      <c r="U1349" s="13"/>
      <c r="V1349" s="11"/>
      <c r="W1349" s="11"/>
      <c r="X1349" s="12"/>
      <c r="AN1349" s="11"/>
      <c r="AO1349" s="11"/>
      <c r="AP1349" s="11"/>
      <c r="AQ1349" s="11"/>
      <c r="AR1349" s="11"/>
      <c r="AS1349" s="11"/>
      <c r="AT1349" s="11"/>
      <c r="AU1349" s="11"/>
      <c r="AV1349" s="11"/>
      <c r="AW1349" s="11"/>
      <c r="AX1349" s="11"/>
      <c r="AY1349" s="11"/>
      <c r="AZ1349" s="11"/>
      <c r="BA1349" s="11"/>
      <c r="BB1349" s="11"/>
      <c r="BC1349" s="11"/>
      <c r="BD1349" s="11"/>
      <c r="BE1349" s="11"/>
      <c r="BF1349" s="11"/>
      <c r="BG1349" s="11"/>
      <c r="BH1349" s="11"/>
      <c r="BI1349" s="11"/>
    </row>
    <row r="1350" spans="18:61" x14ac:dyDescent="0.2">
      <c r="R1350" s="11"/>
      <c r="S1350" s="154"/>
      <c r="T1350" s="13"/>
      <c r="U1350" s="13"/>
      <c r="V1350" s="11"/>
      <c r="W1350" s="11"/>
      <c r="X1350" s="12"/>
      <c r="AN1350" s="11"/>
      <c r="AO1350" s="11"/>
      <c r="AP1350" s="11"/>
      <c r="AQ1350" s="11"/>
      <c r="AR1350" s="11"/>
      <c r="AS1350" s="11"/>
      <c r="AT1350" s="11"/>
      <c r="AU1350" s="11"/>
      <c r="AV1350" s="11"/>
      <c r="AW1350" s="11"/>
      <c r="AX1350" s="11"/>
      <c r="AY1350" s="11"/>
      <c r="AZ1350" s="11"/>
      <c r="BA1350" s="11"/>
      <c r="BB1350" s="11"/>
      <c r="BC1350" s="11"/>
      <c r="BD1350" s="11"/>
      <c r="BE1350" s="11"/>
      <c r="BF1350" s="11"/>
      <c r="BG1350" s="11"/>
      <c r="BH1350" s="11"/>
      <c r="BI1350" s="11"/>
    </row>
    <row r="1351" spans="18:61" x14ac:dyDescent="0.2">
      <c r="R1351" s="11"/>
      <c r="S1351" s="154"/>
      <c r="T1351" s="13"/>
      <c r="U1351" s="13"/>
      <c r="V1351" s="11"/>
      <c r="W1351" s="11"/>
      <c r="X1351" s="12"/>
      <c r="AN1351" s="11"/>
      <c r="AO1351" s="11"/>
      <c r="AP1351" s="11"/>
      <c r="AQ1351" s="11"/>
      <c r="AR1351" s="11"/>
      <c r="AS1351" s="11"/>
      <c r="AT1351" s="11"/>
      <c r="AU1351" s="11"/>
      <c r="AV1351" s="11"/>
      <c r="AW1351" s="11"/>
      <c r="AX1351" s="11"/>
      <c r="AY1351" s="11"/>
      <c r="AZ1351" s="11"/>
      <c r="BA1351" s="11"/>
      <c r="BB1351" s="11"/>
      <c r="BC1351" s="11"/>
      <c r="BD1351" s="11"/>
      <c r="BE1351" s="11"/>
      <c r="BF1351" s="11"/>
      <c r="BG1351" s="11"/>
      <c r="BH1351" s="11"/>
      <c r="BI1351" s="11"/>
    </row>
    <row r="1352" spans="18:61" x14ac:dyDescent="0.2">
      <c r="R1352" s="11"/>
      <c r="S1352" s="154"/>
      <c r="T1352" s="13"/>
      <c r="U1352" s="13"/>
      <c r="V1352" s="11"/>
      <c r="W1352" s="11"/>
      <c r="X1352" s="12"/>
      <c r="AN1352" s="11"/>
      <c r="AO1352" s="11"/>
      <c r="AP1352" s="11"/>
      <c r="AQ1352" s="11"/>
      <c r="AR1352" s="11"/>
      <c r="AS1352" s="11"/>
      <c r="AT1352" s="11"/>
      <c r="AU1352" s="11"/>
      <c r="AV1352" s="11"/>
      <c r="AW1352" s="11"/>
      <c r="AX1352" s="11"/>
      <c r="AY1352" s="11"/>
      <c r="AZ1352" s="11"/>
      <c r="BA1352" s="11"/>
      <c r="BB1352" s="11"/>
      <c r="BC1352" s="11"/>
      <c r="BD1352" s="11"/>
      <c r="BE1352" s="11"/>
      <c r="BF1352" s="11"/>
      <c r="BG1352" s="11"/>
      <c r="BH1352" s="11"/>
      <c r="BI1352" s="11"/>
    </row>
    <row r="1353" spans="18:61" x14ac:dyDescent="0.2">
      <c r="R1353" s="11"/>
      <c r="S1353" s="154"/>
      <c r="T1353" s="13"/>
      <c r="U1353" s="13"/>
      <c r="V1353" s="11"/>
      <c r="W1353" s="11"/>
      <c r="X1353" s="12"/>
      <c r="AN1353" s="11"/>
      <c r="AO1353" s="11"/>
      <c r="AP1353" s="11"/>
      <c r="AQ1353" s="11"/>
      <c r="AR1353" s="11"/>
      <c r="AS1353" s="11"/>
      <c r="AT1353" s="11"/>
      <c r="AU1353" s="11"/>
      <c r="AV1353" s="11"/>
      <c r="AW1353" s="11"/>
      <c r="AX1353" s="11"/>
      <c r="AY1353" s="11"/>
      <c r="AZ1353" s="11"/>
      <c r="BA1353" s="11"/>
      <c r="BB1353" s="11"/>
      <c r="BC1353" s="11"/>
      <c r="BD1353" s="11"/>
      <c r="BE1353" s="11"/>
      <c r="BF1353" s="11"/>
      <c r="BG1353" s="11"/>
      <c r="BH1353" s="11"/>
      <c r="BI1353" s="11"/>
    </row>
    <row r="1354" spans="18:61" x14ac:dyDescent="0.2">
      <c r="R1354" s="11"/>
      <c r="S1354" s="154"/>
      <c r="T1354" s="13"/>
      <c r="U1354" s="13"/>
      <c r="V1354" s="11"/>
      <c r="W1354" s="11"/>
      <c r="X1354" s="12"/>
      <c r="AN1354" s="11"/>
      <c r="AO1354" s="11"/>
      <c r="AP1354" s="11"/>
      <c r="AQ1354" s="11"/>
      <c r="AR1354" s="11"/>
      <c r="AS1354" s="11"/>
      <c r="AT1354" s="11"/>
      <c r="AU1354" s="11"/>
      <c r="AV1354" s="11"/>
      <c r="AW1354" s="11"/>
      <c r="AX1354" s="11"/>
      <c r="AY1354" s="11"/>
      <c r="AZ1354" s="11"/>
      <c r="BA1354" s="11"/>
      <c r="BB1354" s="11"/>
      <c r="BC1354" s="11"/>
      <c r="BD1354" s="11"/>
      <c r="BE1354" s="11"/>
      <c r="BF1354" s="11"/>
      <c r="BG1354" s="11"/>
      <c r="BH1354" s="11"/>
      <c r="BI1354" s="11"/>
    </row>
    <row r="1355" spans="18:61" x14ac:dyDescent="0.2">
      <c r="R1355" s="11"/>
      <c r="S1355" s="154"/>
      <c r="T1355" s="13"/>
      <c r="U1355" s="13"/>
      <c r="V1355" s="11"/>
      <c r="W1355" s="11"/>
      <c r="X1355" s="12"/>
      <c r="AN1355" s="11"/>
      <c r="AO1355" s="11"/>
      <c r="AP1355" s="11"/>
      <c r="AQ1355" s="11"/>
      <c r="AR1355" s="11"/>
      <c r="AS1355" s="11"/>
      <c r="AT1355" s="11"/>
      <c r="AU1355" s="11"/>
      <c r="AV1355" s="11"/>
      <c r="AW1355" s="11"/>
      <c r="AX1355" s="11"/>
      <c r="AY1355" s="11"/>
      <c r="AZ1355" s="11"/>
      <c r="BA1355" s="11"/>
      <c r="BB1355" s="11"/>
      <c r="BC1355" s="11"/>
      <c r="BD1355" s="11"/>
      <c r="BE1355" s="11"/>
      <c r="BF1355" s="11"/>
      <c r="BG1355" s="11"/>
      <c r="BH1355" s="11"/>
      <c r="BI1355" s="11"/>
    </row>
    <row r="1356" spans="18:61" x14ac:dyDescent="0.2">
      <c r="R1356" s="11"/>
      <c r="S1356" s="154"/>
      <c r="T1356" s="13"/>
      <c r="U1356" s="13"/>
      <c r="V1356" s="11"/>
      <c r="W1356" s="11"/>
      <c r="X1356" s="12"/>
      <c r="AN1356" s="11"/>
      <c r="AO1356" s="11"/>
      <c r="AP1356" s="11"/>
      <c r="AQ1356" s="11"/>
      <c r="AR1356" s="11"/>
      <c r="AS1356" s="11"/>
      <c r="AT1356" s="11"/>
      <c r="AU1356" s="11"/>
      <c r="AV1356" s="11"/>
      <c r="AW1356" s="11"/>
      <c r="AX1356" s="11"/>
      <c r="AY1356" s="11"/>
      <c r="AZ1356" s="11"/>
      <c r="BA1356" s="11"/>
      <c r="BB1356" s="11"/>
      <c r="BC1356" s="11"/>
      <c r="BD1356" s="11"/>
      <c r="BE1356" s="11"/>
      <c r="BF1356" s="11"/>
      <c r="BG1356" s="11"/>
      <c r="BH1356" s="11"/>
      <c r="BI1356" s="11"/>
    </row>
    <row r="1357" spans="18:61" x14ac:dyDescent="0.2">
      <c r="R1357" s="11"/>
      <c r="S1357" s="154"/>
      <c r="T1357" s="13"/>
      <c r="U1357" s="13"/>
      <c r="V1357" s="11"/>
      <c r="W1357" s="11"/>
      <c r="X1357" s="12"/>
      <c r="AN1357" s="11"/>
      <c r="AO1357" s="11"/>
      <c r="AP1357" s="11"/>
      <c r="AQ1357" s="11"/>
      <c r="AR1357" s="11"/>
      <c r="AS1357" s="11"/>
      <c r="AT1357" s="11"/>
      <c r="AU1357" s="11"/>
      <c r="AV1357" s="11"/>
      <c r="AW1357" s="11"/>
      <c r="AX1357" s="11"/>
      <c r="AY1357" s="11"/>
      <c r="AZ1357" s="11"/>
      <c r="BA1357" s="11"/>
      <c r="BB1357" s="11"/>
      <c r="BC1357" s="11"/>
      <c r="BD1357" s="11"/>
      <c r="BE1357" s="11"/>
      <c r="BF1357" s="11"/>
      <c r="BG1357" s="11"/>
      <c r="BH1357" s="11"/>
      <c r="BI1357" s="11"/>
    </row>
    <row r="1358" spans="18:61" x14ac:dyDescent="0.2">
      <c r="R1358" s="11"/>
      <c r="S1358" s="154"/>
      <c r="T1358" s="13"/>
      <c r="U1358" s="13"/>
      <c r="V1358" s="11"/>
      <c r="W1358" s="11"/>
      <c r="X1358" s="12"/>
      <c r="AN1358" s="11"/>
      <c r="AO1358" s="11"/>
      <c r="AP1358" s="11"/>
      <c r="AQ1358" s="11"/>
      <c r="AR1358" s="11"/>
      <c r="AS1358" s="11"/>
      <c r="AT1358" s="11"/>
      <c r="AU1358" s="11"/>
      <c r="AV1358" s="11"/>
      <c r="AW1358" s="11"/>
      <c r="AX1358" s="11"/>
      <c r="AY1358" s="11"/>
      <c r="AZ1358" s="11"/>
      <c r="BA1358" s="11"/>
      <c r="BB1358" s="11"/>
      <c r="BC1358" s="11"/>
      <c r="BD1358" s="11"/>
      <c r="BE1358" s="11"/>
      <c r="BF1358" s="11"/>
      <c r="BG1358" s="11"/>
      <c r="BH1358" s="11"/>
      <c r="BI1358" s="11"/>
    </row>
    <row r="1359" spans="18:61" x14ac:dyDescent="0.2">
      <c r="R1359" s="11"/>
      <c r="S1359" s="154"/>
      <c r="T1359" s="13"/>
      <c r="U1359" s="13"/>
      <c r="V1359" s="11"/>
      <c r="W1359" s="11"/>
      <c r="X1359" s="12"/>
      <c r="AN1359" s="11"/>
      <c r="AO1359" s="11"/>
      <c r="AP1359" s="11"/>
      <c r="AQ1359" s="11"/>
      <c r="AR1359" s="11"/>
      <c r="AS1359" s="11"/>
      <c r="AT1359" s="11"/>
      <c r="AU1359" s="11"/>
      <c r="AV1359" s="11"/>
      <c r="AW1359" s="11"/>
      <c r="AX1359" s="11"/>
      <c r="AY1359" s="11"/>
      <c r="AZ1359" s="11"/>
      <c r="BA1359" s="11"/>
      <c r="BB1359" s="11"/>
      <c r="BC1359" s="11"/>
      <c r="BD1359" s="11"/>
      <c r="BE1359" s="11"/>
      <c r="BF1359" s="11"/>
      <c r="BG1359" s="11"/>
      <c r="BH1359" s="11"/>
      <c r="BI1359" s="11"/>
    </row>
    <row r="1360" spans="18:61" x14ac:dyDescent="0.2">
      <c r="R1360" s="11"/>
      <c r="S1360" s="154"/>
      <c r="T1360" s="13"/>
      <c r="U1360" s="13"/>
      <c r="V1360" s="11"/>
      <c r="W1360" s="11"/>
      <c r="X1360" s="12"/>
      <c r="AN1360" s="11"/>
      <c r="AO1360" s="11"/>
      <c r="AP1360" s="11"/>
      <c r="AQ1360" s="11"/>
      <c r="AR1360" s="11"/>
      <c r="AS1360" s="11"/>
      <c r="AT1360" s="11"/>
      <c r="AU1360" s="11"/>
      <c r="AV1360" s="11"/>
      <c r="AW1360" s="11"/>
      <c r="AX1360" s="11"/>
      <c r="AY1360" s="11"/>
      <c r="AZ1360" s="11"/>
      <c r="BA1360" s="11"/>
      <c r="BB1360" s="11"/>
      <c r="BC1360" s="11"/>
      <c r="BD1360" s="11"/>
      <c r="BE1360" s="11"/>
      <c r="BF1360" s="11"/>
      <c r="BG1360" s="11"/>
      <c r="BH1360" s="11"/>
      <c r="BI1360" s="11"/>
    </row>
    <row r="1361" spans="18:61" x14ac:dyDescent="0.2">
      <c r="R1361" s="11"/>
      <c r="S1361" s="154"/>
      <c r="T1361" s="13"/>
      <c r="U1361" s="13"/>
      <c r="V1361" s="11"/>
      <c r="W1361" s="11"/>
      <c r="X1361" s="12"/>
      <c r="AN1361" s="11"/>
      <c r="AO1361" s="11"/>
      <c r="AP1361" s="11"/>
      <c r="AQ1361" s="11"/>
      <c r="AR1361" s="11"/>
      <c r="AS1361" s="11"/>
      <c r="AT1361" s="11"/>
      <c r="AU1361" s="11"/>
      <c r="AV1361" s="11"/>
      <c r="AW1361" s="11"/>
      <c r="AX1361" s="11"/>
      <c r="AY1361" s="11"/>
      <c r="AZ1361" s="11"/>
      <c r="BA1361" s="11"/>
      <c r="BB1361" s="11"/>
      <c r="BC1361" s="11"/>
      <c r="BD1361" s="11"/>
      <c r="BE1361" s="11"/>
      <c r="BF1361" s="11"/>
      <c r="BG1361" s="11"/>
      <c r="BH1361" s="11"/>
      <c r="BI1361" s="11"/>
    </row>
    <row r="1362" spans="18:61" x14ac:dyDescent="0.2">
      <c r="R1362" s="11"/>
      <c r="S1362" s="154"/>
      <c r="T1362" s="13"/>
      <c r="U1362" s="13"/>
      <c r="V1362" s="11"/>
      <c r="W1362" s="11"/>
      <c r="X1362" s="12"/>
      <c r="AN1362" s="11"/>
      <c r="AO1362" s="11"/>
      <c r="AP1362" s="11"/>
      <c r="AQ1362" s="11"/>
      <c r="AR1362" s="11"/>
      <c r="AS1362" s="11"/>
      <c r="AT1362" s="11"/>
      <c r="AU1362" s="11"/>
      <c r="AV1362" s="11"/>
      <c r="AW1362" s="11"/>
      <c r="AX1362" s="11"/>
      <c r="AY1362" s="11"/>
      <c r="AZ1362" s="11"/>
      <c r="BA1362" s="11"/>
      <c r="BB1362" s="11"/>
      <c r="BC1362" s="11"/>
      <c r="BD1362" s="11"/>
      <c r="BE1362" s="11"/>
      <c r="BF1362" s="11"/>
      <c r="BG1362" s="11"/>
      <c r="BH1362" s="11"/>
      <c r="BI1362" s="11"/>
    </row>
    <row r="1363" spans="18:61" x14ac:dyDescent="0.2">
      <c r="R1363" s="11"/>
      <c r="S1363" s="154"/>
      <c r="T1363" s="13"/>
      <c r="U1363" s="13"/>
      <c r="V1363" s="11"/>
      <c r="W1363" s="11"/>
      <c r="X1363" s="12"/>
      <c r="AN1363" s="11"/>
      <c r="AO1363" s="11"/>
      <c r="AP1363" s="11"/>
      <c r="AQ1363" s="11"/>
      <c r="AR1363" s="11"/>
      <c r="AS1363" s="11"/>
      <c r="AT1363" s="11"/>
      <c r="AU1363" s="11"/>
      <c r="AV1363" s="11"/>
      <c r="AW1363" s="11"/>
      <c r="AX1363" s="11"/>
      <c r="AY1363" s="11"/>
      <c r="AZ1363" s="11"/>
      <c r="BA1363" s="11"/>
      <c r="BB1363" s="11"/>
      <c r="BC1363" s="11"/>
      <c r="BD1363" s="11"/>
      <c r="BE1363" s="11"/>
      <c r="BF1363" s="11"/>
      <c r="BG1363" s="11"/>
      <c r="BH1363" s="11"/>
      <c r="BI1363" s="11"/>
    </row>
    <row r="1364" spans="18:61" x14ac:dyDescent="0.2">
      <c r="R1364" s="11"/>
      <c r="S1364" s="154"/>
      <c r="T1364" s="13"/>
      <c r="U1364" s="13"/>
      <c r="V1364" s="11"/>
      <c r="W1364" s="11"/>
      <c r="X1364" s="12"/>
      <c r="AN1364" s="11"/>
      <c r="AO1364" s="11"/>
      <c r="AP1364" s="11"/>
      <c r="AQ1364" s="11"/>
      <c r="AR1364" s="11"/>
      <c r="AS1364" s="11"/>
      <c r="AT1364" s="11"/>
      <c r="AU1364" s="11"/>
      <c r="AV1364" s="11"/>
      <c r="AW1364" s="11"/>
      <c r="AX1364" s="11"/>
      <c r="AY1364" s="11"/>
      <c r="AZ1364" s="11"/>
      <c r="BA1364" s="11"/>
      <c r="BB1364" s="11"/>
      <c r="BC1364" s="11"/>
      <c r="BD1364" s="11"/>
      <c r="BE1364" s="11"/>
      <c r="BF1364" s="11"/>
      <c r="BG1364" s="11"/>
      <c r="BH1364" s="11"/>
      <c r="BI1364" s="11"/>
    </row>
    <row r="1365" spans="18:61" x14ac:dyDescent="0.2">
      <c r="R1365" s="11"/>
      <c r="S1365" s="154"/>
      <c r="T1365" s="13"/>
      <c r="U1365" s="13"/>
      <c r="V1365" s="11"/>
      <c r="W1365" s="11"/>
      <c r="X1365" s="12"/>
      <c r="AN1365" s="11"/>
      <c r="AO1365" s="11"/>
      <c r="AP1365" s="11"/>
      <c r="AQ1365" s="11"/>
      <c r="AR1365" s="11"/>
      <c r="AS1365" s="11"/>
      <c r="AT1365" s="11"/>
      <c r="AU1365" s="11"/>
      <c r="AV1365" s="11"/>
      <c r="AW1365" s="11"/>
      <c r="AX1365" s="11"/>
      <c r="AY1365" s="11"/>
      <c r="AZ1365" s="11"/>
      <c r="BA1365" s="11"/>
      <c r="BB1365" s="11"/>
      <c r="BC1365" s="11"/>
      <c r="BD1365" s="11"/>
      <c r="BE1365" s="11"/>
      <c r="BF1365" s="11"/>
      <c r="BG1365" s="11"/>
      <c r="BH1365" s="11"/>
      <c r="BI1365" s="11"/>
    </row>
    <row r="1366" spans="18:61" x14ac:dyDescent="0.2">
      <c r="R1366" s="11"/>
      <c r="S1366" s="154"/>
      <c r="T1366" s="13"/>
      <c r="U1366" s="13"/>
      <c r="V1366" s="11"/>
      <c r="W1366" s="11"/>
      <c r="X1366" s="12"/>
      <c r="AN1366" s="11"/>
      <c r="AO1366" s="11"/>
      <c r="AP1366" s="11"/>
      <c r="AQ1366" s="11"/>
      <c r="AR1366" s="11"/>
      <c r="AS1366" s="11"/>
      <c r="AT1366" s="11"/>
      <c r="AU1366" s="11"/>
      <c r="AV1366" s="11"/>
      <c r="AW1366" s="11"/>
      <c r="AX1366" s="11"/>
      <c r="AY1366" s="11"/>
      <c r="AZ1366" s="11"/>
      <c r="BA1366" s="11"/>
      <c r="BB1366" s="11"/>
      <c r="BC1366" s="11"/>
      <c r="BD1366" s="11"/>
      <c r="BE1366" s="11"/>
      <c r="BF1366" s="11"/>
      <c r="BG1366" s="11"/>
      <c r="BH1366" s="11"/>
      <c r="BI1366" s="11"/>
    </row>
    <row r="1367" spans="18:61" x14ac:dyDescent="0.2">
      <c r="R1367" s="11"/>
      <c r="S1367" s="154"/>
      <c r="T1367" s="13"/>
      <c r="U1367" s="13"/>
      <c r="V1367" s="11"/>
      <c r="W1367" s="11"/>
      <c r="X1367" s="12"/>
      <c r="AN1367" s="11"/>
      <c r="AO1367" s="11"/>
      <c r="AP1367" s="11"/>
      <c r="AQ1367" s="11"/>
      <c r="AR1367" s="11"/>
      <c r="AS1367" s="11"/>
      <c r="AT1367" s="11"/>
      <c r="AU1367" s="11"/>
      <c r="AV1367" s="11"/>
      <c r="AW1367" s="11"/>
      <c r="AX1367" s="11"/>
      <c r="AY1367" s="11"/>
      <c r="AZ1367" s="11"/>
      <c r="BA1367" s="11"/>
      <c r="BB1367" s="11"/>
      <c r="BC1367" s="11"/>
      <c r="BD1367" s="11"/>
      <c r="BE1367" s="11"/>
      <c r="BF1367" s="11"/>
      <c r="BG1367" s="11"/>
      <c r="BH1367" s="11"/>
      <c r="BI1367" s="11"/>
    </row>
    <row r="1368" spans="18:61" x14ac:dyDescent="0.2">
      <c r="R1368" s="11"/>
      <c r="S1368" s="154"/>
      <c r="T1368" s="13"/>
      <c r="U1368" s="13"/>
      <c r="V1368" s="11"/>
      <c r="W1368" s="11"/>
      <c r="X1368" s="12"/>
      <c r="AN1368" s="11"/>
      <c r="AO1368" s="11"/>
      <c r="AP1368" s="11"/>
      <c r="AQ1368" s="11"/>
      <c r="AR1368" s="11"/>
      <c r="AS1368" s="11"/>
      <c r="AT1368" s="11"/>
      <c r="AU1368" s="11"/>
      <c r="AV1368" s="11"/>
      <c r="AW1368" s="11"/>
      <c r="AX1368" s="11"/>
      <c r="AY1368" s="11"/>
      <c r="AZ1368" s="11"/>
      <c r="BA1368" s="11"/>
      <c r="BB1368" s="11"/>
      <c r="BC1368" s="11"/>
      <c r="BD1368" s="11"/>
      <c r="BE1368" s="11"/>
      <c r="BF1368" s="11"/>
      <c r="BG1368" s="11"/>
      <c r="BH1368" s="11"/>
      <c r="BI1368" s="11"/>
    </row>
    <row r="1369" spans="18:61" x14ac:dyDescent="0.2">
      <c r="R1369" s="11"/>
      <c r="S1369" s="154"/>
      <c r="T1369" s="13"/>
      <c r="U1369" s="13"/>
      <c r="V1369" s="11"/>
      <c r="W1369" s="11"/>
      <c r="X1369" s="12"/>
      <c r="AN1369" s="11"/>
      <c r="AO1369" s="11"/>
      <c r="AP1369" s="11"/>
      <c r="AQ1369" s="11"/>
      <c r="AR1369" s="11"/>
      <c r="AS1369" s="11"/>
      <c r="AT1369" s="11"/>
      <c r="AU1369" s="11"/>
      <c r="AV1369" s="11"/>
      <c r="AW1369" s="11"/>
      <c r="AX1369" s="11"/>
      <c r="AY1369" s="11"/>
      <c r="AZ1369" s="11"/>
      <c r="BA1369" s="11"/>
      <c r="BB1369" s="11"/>
      <c r="BC1369" s="11"/>
      <c r="BD1369" s="11"/>
      <c r="BE1369" s="11"/>
      <c r="BF1369" s="11"/>
      <c r="BG1369" s="11"/>
      <c r="BH1369" s="11"/>
      <c r="BI1369" s="11"/>
    </row>
    <row r="1370" spans="18:61" x14ac:dyDescent="0.2">
      <c r="R1370" s="11"/>
      <c r="S1370" s="154"/>
      <c r="T1370" s="13"/>
      <c r="U1370" s="13"/>
      <c r="V1370" s="11"/>
      <c r="W1370" s="11"/>
      <c r="X1370" s="12"/>
      <c r="AN1370" s="11"/>
      <c r="AO1370" s="11"/>
      <c r="AP1370" s="11"/>
      <c r="AQ1370" s="11"/>
      <c r="AR1370" s="11"/>
      <c r="AS1370" s="11"/>
      <c r="AT1370" s="11"/>
      <c r="AU1370" s="11"/>
      <c r="AV1370" s="11"/>
      <c r="AW1370" s="11"/>
      <c r="AX1370" s="11"/>
      <c r="AY1370" s="11"/>
      <c r="AZ1370" s="11"/>
      <c r="BA1370" s="11"/>
      <c r="BB1370" s="11"/>
      <c r="BC1370" s="11"/>
      <c r="BD1370" s="11"/>
      <c r="BE1370" s="11"/>
      <c r="BF1370" s="11"/>
      <c r="BG1370" s="11"/>
      <c r="BH1370" s="11"/>
      <c r="BI1370" s="11"/>
    </row>
    <row r="1371" spans="18:61" x14ac:dyDescent="0.2">
      <c r="R1371" s="11"/>
      <c r="S1371" s="154"/>
      <c r="T1371" s="13"/>
      <c r="U1371" s="13"/>
      <c r="V1371" s="11"/>
      <c r="W1371" s="11"/>
      <c r="X1371" s="12"/>
      <c r="AN1371" s="11"/>
      <c r="AO1371" s="11"/>
      <c r="AP1371" s="11"/>
      <c r="AQ1371" s="11"/>
      <c r="AR1371" s="11"/>
      <c r="AS1371" s="11"/>
      <c r="AT1371" s="11"/>
      <c r="AU1371" s="11"/>
      <c r="AV1371" s="11"/>
      <c r="AW1371" s="11"/>
      <c r="AX1371" s="11"/>
      <c r="AY1371" s="11"/>
      <c r="AZ1371" s="11"/>
      <c r="BA1371" s="11"/>
      <c r="BB1371" s="11"/>
      <c r="BC1371" s="11"/>
      <c r="BD1371" s="11"/>
      <c r="BE1371" s="11"/>
      <c r="BF1371" s="11"/>
      <c r="BG1371" s="11"/>
      <c r="BH1371" s="11"/>
      <c r="BI1371" s="11"/>
    </row>
    <row r="1372" spans="18:61" x14ac:dyDescent="0.2">
      <c r="R1372" s="11"/>
      <c r="S1372" s="154"/>
      <c r="T1372" s="13"/>
      <c r="U1372" s="13"/>
      <c r="V1372" s="11"/>
      <c r="W1372" s="11"/>
      <c r="X1372" s="12"/>
      <c r="AN1372" s="11"/>
      <c r="AO1372" s="11"/>
      <c r="AP1372" s="11"/>
      <c r="AQ1372" s="11"/>
      <c r="AR1372" s="11"/>
      <c r="AS1372" s="11"/>
      <c r="AT1372" s="11"/>
      <c r="AU1372" s="11"/>
      <c r="AV1372" s="11"/>
      <c r="AW1372" s="11"/>
      <c r="AX1372" s="11"/>
      <c r="AY1372" s="11"/>
      <c r="AZ1372" s="11"/>
      <c r="BA1372" s="11"/>
      <c r="BB1372" s="11"/>
      <c r="BC1372" s="11"/>
      <c r="BD1372" s="11"/>
      <c r="BE1372" s="11"/>
      <c r="BF1372" s="11"/>
      <c r="BG1372" s="11"/>
      <c r="BH1372" s="11"/>
      <c r="BI1372" s="11"/>
    </row>
    <row r="1373" spans="18:61" x14ac:dyDescent="0.2">
      <c r="R1373" s="11"/>
      <c r="S1373" s="154"/>
      <c r="T1373" s="13"/>
      <c r="U1373" s="13"/>
      <c r="V1373" s="11"/>
      <c r="W1373" s="11"/>
      <c r="X1373" s="12"/>
      <c r="AN1373" s="11"/>
      <c r="AO1373" s="11"/>
      <c r="AP1373" s="11"/>
      <c r="AQ1373" s="11"/>
      <c r="AR1373" s="11"/>
      <c r="AS1373" s="11"/>
      <c r="AT1373" s="11"/>
      <c r="AU1373" s="11"/>
      <c r="AV1373" s="11"/>
      <c r="AW1373" s="11"/>
      <c r="AX1373" s="11"/>
      <c r="AY1373" s="11"/>
      <c r="AZ1373" s="11"/>
      <c r="BA1373" s="11"/>
      <c r="BB1373" s="11"/>
      <c r="BC1373" s="11"/>
      <c r="BD1373" s="11"/>
      <c r="BE1373" s="11"/>
      <c r="BF1373" s="11"/>
      <c r="BG1373" s="11"/>
      <c r="BH1373" s="11"/>
      <c r="BI1373" s="11"/>
    </row>
    <row r="1374" spans="18:61" x14ac:dyDescent="0.2">
      <c r="R1374" s="11"/>
      <c r="S1374" s="154"/>
      <c r="T1374" s="13"/>
      <c r="U1374" s="13"/>
      <c r="V1374" s="11"/>
      <c r="W1374" s="11"/>
      <c r="X1374" s="12"/>
      <c r="AN1374" s="11"/>
      <c r="AO1374" s="11"/>
      <c r="AP1374" s="11"/>
      <c r="AQ1374" s="11"/>
      <c r="AR1374" s="11"/>
      <c r="AS1374" s="11"/>
      <c r="AT1374" s="11"/>
      <c r="AU1374" s="11"/>
      <c r="AV1374" s="11"/>
      <c r="AW1374" s="11"/>
      <c r="AX1374" s="11"/>
      <c r="AY1374" s="11"/>
      <c r="AZ1374" s="11"/>
      <c r="BA1374" s="11"/>
      <c r="BB1374" s="11"/>
      <c r="BC1374" s="11"/>
      <c r="BD1374" s="11"/>
      <c r="BE1374" s="11"/>
      <c r="BF1374" s="11"/>
      <c r="BG1374" s="11"/>
      <c r="BH1374" s="11"/>
      <c r="BI1374" s="11"/>
    </row>
    <row r="1375" spans="18:61" x14ac:dyDescent="0.2">
      <c r="R1375" s="11"/>
      <c r="S1375" s="154"/>
      <c r="T1375" s="13"/>
      <c r="U1375" s="13"/>
      <c r="V1375" s="11"/>
      <c r="W1375" s="11"/>
      <c r="X1375" s="12"/>
      <c r="AN1375" s="11"/>
      <c r="AO1375" s="11"/>
      <c r="AP1375" s="11"/>
      <c r="AQ1375" s="11"/>
      <c r="AR1375" s="11"/>
      <c r="AS1375" s="11"/>
      <c r="AT1375" s="11"/>
      <c r="AU1375" s="11"/>
      <c r="AV1375" s="11"/>
      <c r="AW1375" s="11"/>
      <c r="AX1375" s="11"/>
      <c r="AY1375" s="11"/>
      <c r="AZ1375" s="11"/>
      <c r="BA1375" s="11"/>
      <c r="BB1375" s="11"/>
      <c r="BC1375" s="11"/>
      <c r="BD1375" s="11"/>
      <c r="BE1375" s="11"/>
      <c r="BF1375" s="11"/>
      <c r="BG1375" s="11"/>
      <c r="BH1375" s="11"/>
      <c r="BI1375" s="11"/>
    </row>
    <row r="1376" spans="18:61" x14ac:dyDescent="0.2">
      <c r="R1376" s="11"/>
      <c r="S1376" s="154"/>
      <c r="T1376" s="13"/>
      <c r="U1376" s="13"/>
      <c r="V1376" s="11"/>
      <c r="W1376" s="11"/>
      <c r="X1376" s="12"/>
      <c r="AN1376" s="11"/>
      <c r="AO1376" s="11"/>
      <c r="AP1376" s="11"/>
      <c r="AQ1376" s="11"/>
      <c r="AR1376" s="11"/>
      <c r="AS1376" s="11"/>
      <c r="AT1376" s="11"/>
      <c r="AU1376" s="11"/>
      <c r="AV1376" s="11"/>
      <c r="AW1376" s="11"/>
      <c r="AX1376" s="11"/>
      <c r="AY1376" s="11"/>
      <c r="AZ1376" s="11"/>
      <c r="BA1376" s="11"/>
      <c r="BB1376" s="11"/>
      <c r="BC1376" s="11"/>
      <c r="BD1376" s="11"/>
      <c r="BE1376" s="11"/>
      <c r="BF1376" s="11"/>
      <c r="BG1376" s="11"/>
      <c r="BH1376" s="11"/>
      <c r="BI1376" s="11"/>
    </row>
    <row r="1377" spans="18:61" x14ac:dyDescent="0.2">
      <c r="R1377" s="11"/>
      <c r="S1377" s="154"/>
      <c r="T1377" s="13"/>
      <c r="U1377" s="13"/>
      <c r="V1377" s="11"/>
      <c r="W1377" s="11"/>
      <c r="X1377" s="12"/>
      <c r="AN1377" s="11"/>
      <c r="AO1377" s="11"/>
      <c r="AP1377" s="11"/>
      <c r="AQ1377" s="11"/>
      <c r="AR1377" s="11"/>
      <c r="AS1377" s="11"/>
      <c r="AT1377" s="11"/>
      <c r="AU1377" s="11"/>
      <c r="AV1377" s="11"/>
      <c r="AW1377" s="11"/>
      <c r="AX1377" s="11"/>
      <c r="AY1377" s="11"/>
      <c r="AZ1377" s="11"/>
      <c r="BA1377" s="11"/>
      <c r="BB1377" s="11"/>
      <c r="BC1377" s="11"/>
      <c r="BD1377" s="11"/>
      <c r="BE1377" s="11"/>
      <c r="BF1377" s="11"/>
      <c r="BG1377" s="11"/>
      <c r="BH1377" s="11"/>
      <c r="BI1377" s="11"/>
    </row>
    <row r="1378" spans="18:61" x14ac:dyDescent="0.2">
      <c r="R1378" s="11"/>
      <c r="S1378" s="154"/>
      <c r="T1378" s="13"/>
      <c r="U1378" s="13"/>
      <c r="V1378" s="11"/>
      <c r="W1378" s="11"/>
      <c r="X1378" s="12"/>
      <c r="AN1378" s="11"/>
      <c r="AO1378" s="11"/>
      <c r="AP1378" s="11"/>
      <c r="AQ1378" s="11"/>
      <c r="AR1378" s="11"/>
      <c r="AS1378" s="11"/>
      <c r="AT1378" s="11"/>
      <c r="AU1378" s="11"/>
      <c r="AV1378" s="11"/>
      <c r="AW1378" s="11"/>
      <c r="AX1378" s="11"/>
      <c r="AY1378" s="11"/>
      <c r="AZ1378" s="11"/>
      <c r="BA1378" s="11"/>
      <c r="BB1378" s="11"/>
      <c r="BC1378" s="11"/>
      <c r="BD1378" s="11"/>
      <c r="BE1378" s="11"/>
      <c r="BF1378" s="11"/>
      <c r="BG1378" s="11"/>
      <c r="BH1378" s="11"/>
      <c r="BI1378" s="11"/>
    </row>
    <row r="1379" spans="18:61" x14ac:dyDescent="0.2">
      <c r="R1379" s="11"/>
      <c r="S1379" s="154"/>
      <c r="T1379" s="13"/>
      <c r="U1379" s="13"/>
      <c r="V1379" s="11"/>
      <c r="W1379" s="11"/>
      <c r="X1379" s="12"/>
      <c r="AN1379" s="11"/>
      <c r="AO1379" s="11"/>
      <c r="AP1379" s="11"/>
      <c r="AQ1379" s="11"/>
      <c r="AR1379" s="11"/>
      <c r="AS1379" s="11"/>
      <c r="AT1379" s="11"/>
      <c r="AU1379" s="11"/>
      <c r="AV1379" s="11"/>
      <c r="AW1379" s="11"/>
      <c r="AX1379" s="11"/>
      <c r="AY1379" s="11"/>
      <c r="AZ1379" s="11"/>
      <c r="BA1379" s="11"/>
      <c r="BB1379" s="11"/>
      <c r="BC1379" s="11"/>
      <c r="BD1379" s="11"/>
      <c r="BE1379" s="11"/>
      <c r="BF1379" s="11"/>
      <c r="BG1379" s="11"/>
      <c r="BH1379" s="11"/>
      <c r="BI1379" s="11"/>
    </row>
    <row r="1380" spans="18:61" x14ac:dyDescent="0.2">
      <c r="R1380" s="11"/>
      <c r="S1380" s="154"/>
      <c r="T1380" s="13"/>
      <c r="U1380" s="13"/>
      <c r="V1380" s="11"/>
      <c r="W1380" s="11"/>
      <c r="X1380" s="12"/>
      <c r="AN1380" s="11"/>
      <c r="AO1380" s="11"/>
      <c r="AP1380" s="11"/>
      <c r="AQ1380" s="11"/>
      <c r="AR1380" s="11"/>
      <c r="AS1380" s="11"/>
      <c r="AT1380" s="11"/>
      <c r="AU1380" s="11"/>
      <c r="AV1380" s="11"/>
      <c r="AW1380" s="11"/>
      <c r="AX1380" s="11"/>
      <c r="AY1380" s="11"/>
      <c r="AZ1380" s="11"/>
      <c r="BA1380" s="11"/>
      <c r="BB1380" s="11"/>
      <c r="BC1380" s="11"/>
      <c r="BD1380" s="11"/>
      <c r="BE1380" s="11"/>
      <c r="BF1380" s="11"/>
      <c r="BG1380" s="11"/>
      <c r="BH1380" s="11"/>
      <c r="BI1380" s="11"/>
    </row>
    <row r="1381" spans="18:61" x14ac:dyDescent="0.2">
      <c r="R1381" s="11"/>
      <c r="S1381" s="154"/>
      <c r="T1381" s="13"/>
      <c r="U1381" s="13"/>
      <c r="V1381" s="11"/>
      <c r="W1381" s="11"/>
      <c r="X1381" s="12"/>
      <c r="AN1381" s="11"/>
      <c r="AO1381" s="11"/>
      <c r="AP1381" s="11"/>
      <c r="AQ1381" s="11"/>
      <c r="AR1381" s="11"/>
      <c r="AS1381" s="11"/>
      <c r="AT1381" s="11"/>
      <c r="AU1381" s="11"/>
      <c r="AV1381" s="11"/>
      <c r="AW1381" s="11"/>
      <c r="AX1381" s="11"/>
      <c r="AY1381" s="11"/>
      <c r="AZ1381" s="11"/>
      <c r="BA1381" s="11"/>
      <c r="BB1381" s="11"/>
      <c r="BC1381" s="11"/>
      <c r="BD1381" s="11"/>
      <c r="BE1381" s="11"/>
      <c r="BF1381" s="11"/>
      <c r="BG1381" s="11"/>
      <c r="BH1381" s="11"/>
      <c r="BI1381" s="11"/>
    </row>
    <row r="1382" spans="18:61" x14ac:dyDescent="0.2">
      <c r="R1382" s="11"/>
      <c r="S1382" s="154"/>
      <c r="T1382" s="13"/>
      <c r="U1382" s="13"/>
      <c r="V1382" s="11"/>
      <c r="W1382" s="11"/>
      <c r="X1382" s="12"/>
      <c r="AN1382" s="11"/>
      <c r="AO1382" s="11"/>
      <c r="AP1382" s="11"/>
      <c r="AQ1382" s="11"/>
      <c r="AR1382" s="11"/>
      <c r="AS1382" s="11"/>
      <c r="AT1382" s="11"/>
      <c r="AU1382" s="11"/>
      <c r="AV1382" s="11"/>
      <c r="AW1382" s="11"/>
      <c r="AX1382" s="11"/>
      <c r="AY1382" s="11"/>
      <c r="AZ1382" s="11"/>
      <c r="BA1382" s="11"/>
      <c r="BB1382" s="11"/>
      <c r="BC1382" s="11"/>
      <c r="BD1382" s="11"/>
      <c r="BE1382" s="11"/>
      <c r="BF1382" s="11"/>
      <c r="BG1382" s="11"/>
      <c r="BH1382" s="11"/>
      <c r="BI1382" s="11"/>
    </row>
    <row r="1383" spans="18:61" x14ac:dyDescent="0.2">
      <c r="R1383" s="11"/>
      <c r="S1383" s="154"/>
      <c r="T1383" s="13"/>
      <c r="U1383" s="13"/>
      <c r="V1383" s="11"/>
      <c r="W1383" s="11"/>
      <c r="X1383" s="12"/>
      <c r="AN1383" s="11"/>
      <c r="AO1383" s="11"/>
      <c r="AP1383" s="11"/>
      <c r="AQ1383" s="11"/>
      <c r="AR1383" s="11"/>
      <c r="AS1383" s="11"/>
      <c r="AT1383" s="11"/>
      <c r="AU1383" s="11"/>
      <c r="AV1383" s="11"/>
      <c r="AW1383" s="11"/>
      <c r="AX1383" s="11"/>
      <c r="AY1383" s="11"/>
      <c r="AZ1383" s="11"/>
      <c r="BA1383" s="11"/>
      <c r="BB1383" s="11"/>
      <c r="BC1383" s="11"/>
      <c r="BD1383" s="11"/>
      <c r="BE1383" s="11"/>
      <c r="BF1383" s="11"/>
      <c r="BG1383" s="11"/>
      <c r="BH1383" s="11"/>
      <c r="BI1383" s="11"/>
    </row>
    <row r="1384" spans="18:61" x14ac:dyDescent="0.2">
      <c r="R1384" s="11"/>
      <c r="S1384" s="154"/>
      <c r="T1384" s="13"/>
      <c r="U1384" s="13"/>
      <c r="V1384" s="11"/>
      <c r="W1384" s="11"/>
      <c r="X1384" s="12"/>
      <c r="AN1384" s="11"/>
      <c r="AO1384" s="11"/>
      <c r="AP1384" s="11"/>
      <c r="AQ1384" s="11"/>
      <c r="AR1384" s="11"/>
      <c r="AS1384" s="11"/>
      <c r="AT1384" s="11"/>
      <c r="AU1384" s="11"/>
      <c r="AV1384" s="11"/>
      <c r="AW1384" s="11"/>
      <c r="AX1384" s="11"/>
      <c r="AY1384" s="11"/>
      <c r="AZ1384" s="11"/>
      <c r="BA1384" s="11"/>
      <c r="BB1384" s="11"/>
      <c r="BC1384" s="11"/>
      <c r="BD1384" s="11"/>
      <c r="BE1384" s="11"/>
      <c r="BF1384" s="11"/>
      <c r="BG1384" s="11"/>
      <c r="BH1384" s="11"/>
      <c r="BI1384" s="11"/>
    </row>
    <row r="1385" spans="18:61" x14ac:dyDescent="0.2">
      <c r="R1385" s="11"/>
      <c r="S1385" s="154"/>
      <c r="T1385" s="13"/>
      <c r="U1385" s="13"/>
      <c r="V1385" s="11"/>
      <c r="W1385" s="11"/>
      <c r="X1385" s="12"/>
      <c r="AN1385" s="11"/>
      <c r="AO1385" s="11"/>
      <c r="AP1385" s="11"/>
      <c r="AQ1385" s="11"/>
      <c r="AR1385" s="11"/>
      <c r="AS1385" s="11"/>
      <c r="AT1385" s="11"/>
      <c r="AU1385" s="11"/>
      <c r="AV1385" s="11"/>
      <c r="AW1385" s="11"/>
      <c r="AX1385" s="11"/>
      <c r="AY1385" s="11"/>
      <c r="AZ1385" s="11"/>
      <c r="BA1385" s="11"/>
      <c r="BB1385" s="11"/>
      <c r="BC1385" s="11"/>
      <c r="BD1385" s="11"/>
      <c r="BE1385" s="11"/>
      <c r="BF1385" s="11"/>
      <c r="BG1385" s="11"/>
      <c r="BH1385" s="11"/>
      <c r="BI1385" s="11"/>
    </row>
    <row r="1386" spans="18:61" x14ac:dyDescent="0.2">
      <c r="R1386" s="11"/>
      <c r="S1386" s="154"/>
      <c r="T1386" s="13"/>
      <c r="U1386" s="13"/>
      <c r="V1386" s="11"/>
      <c r="W1386" s="11"/>
      <c r="X1386" s="12"/>
      <c r="AN1386" s="11"/>
      <c r="AO1386" s="11"/>
      <c r="AP1386" s="11"/>
      <c r="AQ1386" s="11"/>
      <c r="AR1386" s="11"/>
      <c r="AS1386" s="11"/>
      <c r="AT1386" s="11"/>
      <c r="AU1386" s="11"/>
      <c r="AV1386" s="11"/>
      <c r="AW1386" s="11"/>
      <c r="AX1386" s="11"/>
      <c r="AY1386" s="11"/>
      <c r="AZ1386" s="11"/>
      <c r="BA1386" s="11"/>
      <c r="BB1386" s="11"/>
      <c r="BC1386" s="11"/>
      <c r="BD1386" s="11"/>
      <c r="BE1386" s="11"/>
      <c r="BF1386" s="11"/>
      <c r="BG1386" s="11"/>
      <c r="BH1386" s="11"/>
      <c r="BI1386" s="11"/>
    </row>
    <row r="1387" spans="18:61" x14ac:dyDescent="0.2">
      <c r="R1387" s="11"/>
      <c r="S1387" s="154"/>
      <c r="T1387" s="13"/>
      <c r="U1387" s="13"/>
      <c r="V1387" s="11"/>
      <c r="W1387" s="11"/>
      <c r="X1387" s="12"/>
      <c r="AN1387" s="11"/>
      <c r="AO1387" s="11"/>
      <c r="AP1387" s="11"/>
      <c r="AQ1387" s="11"/>
      <c r="AR1387" s="11"/>
      <c r="AS1387" s="11"/>
      <c r="AT1387" s="11"/>
      <c r="AU1387" s="11"/>
      <c r="AV1387" s="11"/>
      <c r="AW1387" s="11"/>
      <c r="AX1387" s="11"/>
      <c r="AY1387" s="11"/>
      <c r="AZ1387" s="11"/>
      <c r="BA1387" s="11"/>
      <c r="BB1387" s="11"/>
      <c r="BC1387" s="11"/>
      <c r="BD1387" s="11"/>
      <c r="BE1387" s="11"/>
      <c r="BF1387" s="11"/>
      <c r="BG1387" s="11"/>
      <c r="BH1387" s="11"/>
      <c r="BI1387" s="11"/>
    </row>
    <row r="1388" spans="18:61" x14ac:dyDescent="0.2">
      <c r="R1388" s="11"/>
      <c r="S1388" s="154"/>
      <c r="T1388" s="13"/>
      <c r="U1388" s="13"/>
      <c r="V1388" s="11"/>
      <c r="W1388" s="11"/>
      <c r="X1388" s="12"/>
      <c r="AN1388" s="11"/>
      <c r="AO1388" s="11"/>
      <c r="AP1388" s="11"/>
      <c r="AQ1388" s="11"/>
      <c r="AR1388" s="11"/>
      <c r="AS1388" s="11"/>
      <c r="AT1388" s="11"/>
      <c r="AU1388" s="11"/>
      <c r="AV1388" s="11"/>
      <c r="AW1388" s="11"/>
      <c r="AX1388" s="11"/>
      <c r="AY1388" s="11"/>
      <c r="AZ1388" s="11"/>
      <c r="BA1388" s="11"/>
      <c r="BB1388" s="11"/>
      <c r="BC1388" s="11"/>
      <c r="BD1388" s="11"/>
      <c r="BE1388" s="11"/>
      <c r="BF1388" s="11"/>
      <c r="BG1388" s="11"/>
      <c r="BH1388" s="11"/>
      <c r="BI1388" s="11"/>
    </row>
    <row r="1389" spans="18:61" x14ac:dyDescent="0.2">
      <c r="R1389" s="11"/>
      <c r="S1389" s="154"/>
      <c r="T1389" s="13"/>
      <c r="U1389" s="13"/>
      <c r="V1389" s="11"/>
      <c r="W1389" s="11"/>
      <c r="X1389" s="12"/>
      <c r="AN1389" s="11"/>
      <c r="AO1389" s="11"/>
      <c r="AP1389" s="11"/>
      <c r="AQ1389" s="11"/>
      <c r="AR1389" s="11"/>
      <c r="AS1389" s="11"/>
      <c r="AT1389" s="11"/>
      <c r="AU1389" s="11"/>
      <c r="AV1389" s="11"/>
      <c r="AW1389" s="11"/>
      <c r="AX1389" s="11"/>
      <c r="AY1389" s="11"/>
      <c r="AZ1389" s="11"/>
      <c r="BA1389" s="11"/>
      <c r="BB1389" s="11"/>
      <c r="BC1389" s="11"/>
      <c r="BD1389" s="11"/>
      <c r="BE1389" s="11"/>
      <c r="BF1389" s="11"/>
      <c r="BG1389" s="11"/>
      <c r="BH1389" s="11"/>
      <c r="BI1389" s="11"/>
    </row>
    <row r="1390" spans="18:61" x14ac:dyDescent="0.2">
      <c r="R1390" s="11"/>
      <c r="S1390" s="154"/>
      <c r="T1390" s="13"/>
      <c r="U1390" s="13"/>
      <c r="V1390" s="11"/>
      <c r="W1390" s="11"/>
      <c r="X1390" s="12"/>
      <c r="AN1390" s="11"/>
      <c r="AO1390" s="11"/>
      <c r="AP1390" s="11"/>
      <c r="AQ1390" s="11"/>
      <c r="AR1390" s="11"/>
      <c r="AS1390" s="11"/>
      <c r="AT1390" s="11"/>
      <c r="AU1390" s="11"/>
      <c r="AV1390" s="11"/>
      <c r="AW1390" s="11"/>
      <c r="AX1390" s="11"/>
      <c r="AY1390" s="11"/>
      <c r="AZ1390" s="11"/>
      <c r="BA1390" s="11"/>
      <c r="BB1390" s="11"/>
      <c r="BC1390" s="11"/>
      <c r="BD1390" s="11"/>
      <c r="BE1390" s="11"/>
      <c r="BF1390" s="11"/>
      <c r="BG1390" s="11"/>
      <c r="BH1390" s="11"/>
      <c r="BI1390" s="11"/>
    </row>
    <row r="1391" spans="18:61" x14ac:dyDescent="0.2">
      <c r="R1391" s="11"/>
      <c r="S1391" s="154"/>
      <c r="T1391" s="13"/>
      <c r="U1391" s="13"/>
      <c r="V1391" s="11"/>
      <c r="W1391" s="11"/>
      <c r="X1391" s="12"/>
      <c r="AN1391" s="11"/>
      <c r="AO1391" s="11"/>
      <c r="AP1391" s="11"/>
      <c r="AQ1391" s="11"/>
      <c r="AR1391" s="11"/>
      <c r="AS1391" s="11"/>
      <c r="AT1391" s="11"/>
      <c r="AU1391" s="11"/>
      <c r="AV1391" s="11"/>
      <c r="AW1391" s="11"/>
      <c r="AX1391" s="11"/>
      <c r="AY1391" s="11"/>
      <c r="AZ1391" s="11"/>
      <c r="BA1391" s="11"/>
      <c r="BB1391" s="11"/>
      <c r="BC1391" s="11"/>
      <c r="BD1391" s="11"/>
      <c r="BE1391" s="11"/>
      <c r="BF1391" s="11"/>
      <c r="BG1391" s="11"/>
      <c r="BH1391" s="11"/>
      <c r="BI1391" s="11"/>
    </row>
    <row r="1392" spans="18:61" x14ac:dyDescent="0.2">
      <c r="R1392" s="11"/>
      <c r="S1392" s="154"/>
      <c r="T1392" s="13"/>
      <c r="U1392" s="13"/>
      <c r="V1392" s="11"/>
      <c r="W1392" s="11"/>
      <c r="X1392" s="12"/>
      <c r="AN1392" s="11"/>
      <c r="AO1392" s="11"/>
      <c r="AP1392" s="11"/>
      <c r="AQ1392" s="11"/>
      <c r="AR1392" s="11"/>
      <c r="AS1392" s="11"/>
      <c r="AT1392" s="11"/>
      <c r="AU1392" s="11"/>
      <c r="AV1392" s="11"/>
      <c r="AW1392" s="11"/>
      <c r="AX1392" s="11"/>
      <c r="AY1392" s="11"/>
      <c r="AZ1392" s="11"/>
      <c r="BA1392" s="11"/>
      <c r="BB1392" s="11"/>
      <c r="BC1392" s="11"/>
      <c r="BD1392" s="11"/>
      <c r="BE1392" s="11"/>
      <c r="BF1392" s="11"/>
      <c r="BG1392" s="11"/>
      <c r="BH1392" s="11"/>
      <c r="BI1392" s="11"/>
    </row>
    <row r="1393" spans="18:61" x14ac:dyDescent="0.2">
      <c r="R1393" s="11"/>
      <c r="S1393" s="154"/>
      <c r="T1393" s="13"/>
      <c r="U1393" s="13"/>
      <c r="V1393" s="11"/>
      <c r="W1393" s="11"/>
      <c r="X1393" s="12"/>
      <c r="AN1393" s="11"/>
      <c r="AO1393" s="11"/>
      <c r="AP1393" s="11"/>
      <c r="AQ1393" s="11"/>
      <c r="AR1393" s="11"/>
      <c r="AS1393" s="11"/>
      <c r="AT1393" s="11"/>
      <c r="AU1393" s="11"/>
      <c r="AV1393" s="11"/>
      <c r="AW1393" s="11"/>
      <c r="AX1393" s="11"/>
      <c r="AY1393" s="11"/>
      <c r="AZ1393" s="11"/>
      <c r="BA1393" s="11"/>
      <c r="BB1393" s="11"/>
      <c r="BC1393" s="11"/>
      <c r="BD1393" s="11"/>
      <c r="BE1393" s="11"/>
      <c r="BF1393" s="11"/>
      <c r="BG1393" s="11"/>
      <c r="BH1393" s="11"/>
      <c r="BI1393" s="11"/>
    </row>
    <row r="1394" spans="18:61" x14ac:dyDescent="0.2">
      <c r="R1394" s="11"/>
      <c r="S1394" s="154"/>
      <c r="T1394" s="13"/>
      <c r="U1394" s="13"/>
      <c r="V1394" s="11"/>
      <c r="W1394" s="11"/>
      <c r="X1394" s="12"/>
      <c r="AN1394" s="11"/>
      <c r="AO1394" s="11"/>
      <c r="AP1394" s="11"/>
      <c r="AQ1394" s="11"/>
      <c r="AR1394" s="11"/>
      <c r="AS1394" s="11"/>
      <c r="AT1394" s="11"/>
      <c r="AU1394" s="11"/>
      <c r="AV1394" s="11"/>
      <c r="AW1394" s="11"/>
      <c r="AX1394" s="11"/>
      <c r="AY1394" s="11"/>
      <c r="AZ1394" s="11"/>
      <c r="BA1394" s="11"/>
      <c r="BB1394" s="11"/>
      <c r="BC1394" s="11"/>
      <c r="BD1394" s="11"/>
      <c r="BE1394" s="11"/>
      <c r="BF1394" s="11"/>
      <c r="BG1394" s="11"/>
      <c r="BH1394" s="11"/>
      <c r="BI1394" s="11"/>
    </row>
    <row r="1395" spans="18:61" x14ac:dyDescent="0.2">
      <c r="R1395" s="11"/>
      <c r="S1395" s="154"/>
      <c r="T1395" s="13"/>
      <c r="U1395" s="13"/>
      <c r="V1395" s="11"/>
      <c r="W1395" s="11"/>
      <c r="X1395" s="12"/>
      <c r="AN1395" s="11"/>
      <c r="AO1395" s="11"/>
      <c r="AP1395" s="11"/>
      <c r="AQ1395" s="11"/>
      <c r="AR1395" s="11"/>
      <c r="AS1395" s="11"/>
      <c r="AT1395" s="11"/>
      <c r="AU1395" s="11"/>
      <c r="AV1395" s="11"/>
      <c r="AW1395" s="11"/>
      <c r="AX1395" s="11"/>
      <c r="AY1395" s="11"/>
      <c r="AZ1395" s="11"/>
      <c r="BA1395" s="11"/>
      <c r="BB1395" s="11"/>
      <c r="BC1395" s="11"/>
      <c r="BD1395" s="11"/>
      <c r="BE1395" s="11"/>
      <c r="BF1395" s="11"/>
      <c r="BG1395" s="11"/>
      <c r="BH1395" s="11"/>
      <c r="BI1395" s="11"/>
    </row>
    <row r="1396" spans="18:61" x14ac:dyDescent="0.2">
      <c r="R1396" s="11"/>
      <c r="S1396" s="154"/>
      <c r="T1396" s="13"/>
      <c r="U1396" s="13"/>
      <c r="V1396" s="11"/>
      <c r="W1396" s="11"/>
      <c r="X1396" s="12"/>
      <c r="AN1396" s="11"/>
      <c r="AO1396" s="11"/>
      <c r="AP1396" s="11"/>
      <c r="AQ1396" s="11"/>
      <c r="AR1396" s="11"/>
      <c r="AS1396" s="11"/>
      <c r="AT1396" s="11"/>
      <c r="AU1396" s="11"/>
      <c r="AV1396" s="11"/>
      <c r="AW1396" s="11"/>
      <c r="AX1396" s="11"/>
      <c r="AY1396" s="11"/>
      <c r="AZ1396" s="11"/>
      <c r="BA1396" s="11"/>
      <c r="BB1396" s="11"/>
      <c r="BC1396" s="11"/>
      <c r="BD1396" s="11"/>
      <c r="BE1396" s="11"/>
      <c r="BF1396" s="11"/>
      <c r="BG1396" s="11"/>
      <c r="BH1396" s="11"/>
      <c r="BI1396" s="11"/>
    </row>
    <row r="1397" spans="18:61" x14ac:dyDescent="0.2">
      <c r="R1397" s="11"/>
      <c r="S1397" s="154"/>
      <c r="T1397" s="13"/>
      <c r="U1397" s="13"/>
      <c r="V1397" s="11"/>
      <c r="W1397" s="11"/>
      <c r="X1397" s="12"/>
      <c r="AN1397" s="11"/>
      <c r="AO1397" s="11"/>
      <c r="AP1397" s="11"/>
      <c r="AQ1397" s="11"/>
      <c r="AR1397" s="11"/>
      <c r="AS1397" s="11"/>
      <c r="AT1397" s="11"/>
      <c r="AU1397" s="11"/>
      <c r="AV1397" s="11"/>
      <c r="AW1397" s="11"/>
      <c r="AX1397" s="11"/>
      <c r="AY1397" s="11"/>
      <c r="AZ1397" s="11"/>
      <c r="BA1397" s="11"/>
      <c r="BB1397" s="11"/>
      <c r="BC1397" s="11"/>
      <c r="BD1397" s="11"/>
      <c r="BE1397" s="11"/>
      <c r="BF1397" s="11"/>
      <c r="BG1397" s="11"/>
      <c r="BH1397" s="11"/>
      <c r="BI1397" s="11"/>
    </row>
    <row r="1398" spans="18:61" x14ac:dyDescent="0.2">
      <c r="R1398" s="11"/>
      <c r="S1398" s="154"/>
      <c r="T1398" s="13"/>
      <c r="U1398" s="13"/>
      <c r="V1398" s="11"/>
      <c r="W1398" s="11"/>
      <c r="X1398" s="12"/>
      <c r="AN1398" s="11"/>
      <c r="AO1398" s="11"/>
      <c r="AP1398" s="11"/>
      <c r="AQ1398" s="11"/>
      <c r="AR1398" s="11"/>
      <c r="AS1398" s="11"/>
      <c r="AT1398" s="11"/>
      <c r="AU1398" s="11"/>
      <c r="AV1398" s="11"/>
      <c r="AW1398" s="11"/>
      <c r="AX1398" s="11"/>
      <c r="AY1398" s="11"/>
      <c r="AZ1398" s="11"/>
      <c r="BA1398" s="11"/>
      <c r="BB1398" s="11"/>
      <c r="BC1398" s="11"/>
      <c r="BD1398" s="11"/>
      <c r="BE1398" s="11"/>
      <c r="BF1398" s="11"/>
      <c r="BG1398" s="11"/>
      <c r="BH1398" s="11"/>
      <c r="BI1398" s="11"/>
    </row>
    <row r="1399" spans="18:61" x14ac:dyDescent="0.2">
      <c r="R1399" s="11"/>
      <c r="S1399" s="154"/>
      <c r="T1399" s="13"/>
      <c r="U1399" s="13"/>
      <c r="V1399" s="11"/>
      <c r="W1399" s="11"/>
      <c r="X1399" s="12"/>
      <c r="AN1399" s="11"/>
      <c r="AO1399" s="11"/>
      <c r="AP1399" s="11"/>
      <c r="AQ1399" s="11"/>
      <c r="AR1399" s="11"/>
      <c r="AS1399" s="11"/>
      <c r="AT1399" s="11"/>
      <c r="AU1399" s="11"/>
      <c r="AV1399" s="11"/>
      <c r="AW1399" s="11"/>
      <c r="AX1399" s="11"/>
      <c r="AY1399" s="11"/>
      <c r="AZ1399" s="11"/>
      <c r="BA1399" s="11"/>
      <c r="BB1399" s="11"/>
      <c r="BC1399" s="11"/>
      <c r="BD1399" s="11"/>
      <c r="BE1399" s="11"/>
      <c r="BF1399" s="11"/>
      <c r="BG1399" s="11"/>
      <c r="BH1399" s="11"/>
      <c r="BI1399" s="11"/>
    </row>
    <row r="1400" spans="18:61" x14ac:dyDescent="0.2">
      <c r="R1400" s="11"/>
      <c r="S1400" s="154"/>
      <c r="T1400" s="13"/>
      <c r="U1400" s="13"/>
      <c r="V1400" s="11"/>
      <c r="W1400" s="11"/>
      <c r="X1400" s="12"/>
      <c r="AN1400" s="11"/>
      <c r="AO1400" s="11"/>
      <c r="AP1400" s="11"/>
      <c r="AQ1400" s="11"/>
      <c r="AR1400" s="11"/>
      <c r="AS1400" s="11"/>
      <c r="AT1400" s="11"/>
      <c r="AU1400" s="11"/>
      <c r="AV1400" s="11"/>
      <c r="AW1400" s="11"/>
      <c r="AX1400" s="11"/>
      <c r="AY1400" s="11"/>
      <c r="AZ1400" s="11"/>
      <c r="BA1400" s="11"/>
      <c r="BB1400" s="11"/>
      <c r="BC1400" s="11"/>
      <c r="BD1400" s="11"/>
      <c r="BE1400" s="11"/>
      <c r="BF1400" s="11"/>
      <c r="BG1400" s="11"/>
      <c r="BH1400" s="11"/>
      <c r="BI1400" s="11"/>
    </row>
    <row r="1401" spans="18:61" x14ac:dyDescent="0.2">
      <c r="R1401" s="11"/>
      <c r="S1401" s="154"/>
      <c r="T1401" s="13"/>
      <c r="U1401" s="13"/>
      <c r="V1401" s="11"/>
      <c r="W1401" s="11"/>
      <c r="X1401" s="12"/>
      <c r="AN1401" s="11"/>
      <c r="AO1401" s="11"/>
      <c r="AP1401" s="11"/>
      <c r="AQ1401" s="11"/>
      <c r="AR1401" s="11"/>
      <c r="AS1401" s="11"/>
      <c r="AT1401" s="11"/>
      <c r="AU1401" s="11"/>
      <c r="AV1401" s="11"/>
      <c r="AW1401" s="11"/>
      <c r="AX1401" s="11"/>
      <c r="AY1401" s="11"/>
      <c r="AZ1401" s="11"/>
      <c r="BA1401" s="11"/>
      <c r="BB1401" s="11"/>
      <c r="BC1401" s="11"/>
      <c r="BD1401" s="11"/>
      <c r="BE1401" s="11"/>
      <c r="BF1401" s="11"/>
      <c r="BG1401" s="11"/>
      <c r="BH1401" s="11"/>
      <c r="BI1401" s="11"/>
    </row>
    <row r="1402" spans="18:61" x14ac:dyDescent="0.2">
      <c r="R1402" s="11"/>
      <c r="S1402" s="154"/>
      <c r="T1402" s="13"/>
      <c r="U1402" s="13"/>
      <c r="V1402" s="11"/>
      <c r="W1402" s="11"/>
      <c r="X1402" s="12"/>
      <c r="AN1402" s="11"/>
      <c r="AO1402" s="11"/>
      <c r="AP1402" s="11"/>
      <c r="AQ1402" s="11"/>
      <c r="AR1402" s="11"/>
      <c r="AS1402" s="11"/>
      <c r="AT1402" s="11"/>
      <c r="AU1402" s="11"/>
      <c r="AV1402" s="11"/>
      <c r="AW1402" s="11"/>
      <c r="AX1402" s="11"/>
      <c r="AY1402" s="11"/>
      <c r="AZ1402" s="11"/>
      <c r="BA1402" s="11"/>
      <c r="BB1402" s="11"/>
      <c r="BC1402" s="11"/>
      <c r="BD1402" s="11"/>
      <c r="BE1402" s="11"/>
      <c r="BF1402" s="11"/>
      <c r="BG1402" s="11"/>
      <c r="BH1402" s="11"/>
      <c r="BI1402" s="11"/>
    </row>
    <row r="1403" spans="18:61" x14ac:dyDescent="0.2">
      <c r="R1403" s="11"/>
      <c r="S1403" s="154"/>
      <c r="T1403" s="13"/>
      <c r="U1403" s="13"/>
      <c r="V1403" s="11"/>
      <c r="W1403" s="11"/>
      <c r="X1403" s="12"/>
      <c r="AN1403" s="11"/>
      <c r="AO1403" s="11"/>
      <c r="AP1403" s="11"/>
      <c r="AQ1403" s="11"/>
      <c r="AR1403" s="11"/>
      <c r="AS1403" s="11"/>
      <c r="AT1403" s="11"/>
      <c r="AU1403" s="11"/>
      <c r="AV1403" s="11"/>
      <c r="AW1403" s="11"/>
      <c r="AX1403" s="11"/>
      <c r="AY1403" s="11"/>
      <c r="AZ1403" s="11"/>
      <c r="BA1403" s="11"/>
      <c r="BB1403" s="11"/>
      <c r="BC1403" s="11"/>
      <c r="BD1403" s="11"/>
      <c r="BE1403" s="11"/>
      <c r="BF1403" s="11"/>
      <c r="BG1403" s="11"/>
      <c r="BH1403" s="11"/>
      <c r="BI1403" s="11"/>
    </row>
    <row r="1404" spans="18:61" x14ac:dyDescent="0.2">
      <c r="R1404" s="11"/>
      <c r="S1404" s="154"/>
      <c r="T1404" s="13"/>
      <c r="U1404" s="13"/>
      <c r="V1404" s="11"/>
      <c r="W1404" s="11"/>
      <c r="X1404" s="12"/>
      <c r="AN1404" s="11"/>
      <c r="AO1404" s="11"/>
      <c r="AP1404" s="11"/>
      <c r="AQ1404" s="11"/>
      <c r="AR1404" s="11"/>
      <c r="AS1404" s="11"/>
      <c r="AT1404" s="11"/>
      <c r="AU1404" s="11"/>
      <c r="AV1404" s="11"/>
      <c r="AW1404" s="11"/>
      <c r="AX1404" s="11"/>
      <c r="AY1404" s="11"/>
      <c r="AZ1404" s="11"/>
      <c r="BA1404" s="11"/>
      <c r="BB1404" s="11"/>
      <c r="BC1404" s="11"/>
      <c r="BD1404" s="11"/>
      <c r="BE1404" s="11"/>
      <c r="BF1404" s="11"/>
      <c r="BG1404" s="11"/>
      <c r="BH1404" s="11"/>
      <c r="BI1404" s="11"/>
    </row>
    <row r="1405" spans="18:61" x14ac:dyDescent="0.2">
      <c r="R1405" s="11"/>
      <c r="S1405" s="154"/>
      <c r="T1405" s="13"/>
      <c r="U1405" s="13"/>
      <c r="V1405" s="11"/>
      <c r="W1405" s="11"/>
      <c r="X1405" s="12"/>
      <c r="AN1405" s="11"/>
      <c r="AO1405" s="11"/>
      <c r="AP1405" s="11"/>
      <c r="AQ1405" s="11"/>
      <c r="AR1405" s="11"/>
      <c r="AS1405" s="11"/>
      <c r="AT1405" s="11"/>
      <c r="AU1405" s="11"/>
      <c r="AV1405" s="11"/>
      <c r="AW1405" s="11"/>
      <c r="AX1405" s="11"/>
      <c r="AY1405" s="11"/>
      <c r="AZ1405" s="11"/>
      <c r="BA1405" s="11"/>
      <c r="BB1405" s="11"/>
      <c r="BC1405" s="11"/>
      <c r="BD1405" s="11"/>
      <c r="BE1405" s="11"/>
      <c r="BF1405" s="11"/>
      <c r="BG1405" s="11"/>
      <c r="BH1405" s="11"/>
      <c r="BI1405" s="11"/>
    </row>
    <row r="1406" spans="18:61" x14ac:dyDescent="0.2">
      <c r="R1406" s="11"/>
      <c r="S1406" s="154"/>
      <c r="T1406" s="13"/>
      <c r="U1406" s="13"/>
      <c r="V1406" s="11"/>
      <c r="W1406" s="11"/>
      <c r="X1406" s="12"/>
      <c r="AN1406" s="11"/>
      <c r="AO1406" s="11"/>
      <c r="AP1406" s="11"/>
      <c r="AQ1406" s="11"/>
      <c r="AR1406" s="11"/>
      <c r="AS1406" s="11"/>
      <c r="AT1406" s="11"/>
      <c r="AU1406" s="11"/>
      <c r="AV1406" s="11"/>
      <c r="AW1406" s="11"/>
      <c r="AX1406" s="11"/>
      <c r="AY1406" s="11"/>
      <c r="AZ1406" s="11"/>
      <c r="BA1406" s="11"/>
      <c r="BB1406" s="11"/>
      <c r="BC1406" s="11"/>
      <c r="BD1406" s="11"/>
      <c r="BE1406" s="11"/>
      <c r="BF1406" s="11"/>
      <c r="BG1406" s="11"/>
      <c r="BH1406" s="11"/>
      <c r="BI1406" s="11"/>
    </row>
    <row r="1407" spans="18:61" x14ac:dyDescent="0.2">
      <c r="R1407" s="11"/>
      <c r="S1407" s="154"/>
      <c r="T1407" s="13"/>
      <c r="U1407" s="13"/>
      <c r="V1407" s="11"/>
      <c r="W1407" s="11"/>
      <c r="X1407" s="12"/>
      <c r="AN1407" s="11"/>
      <c r="AO1407" s="11"/>
      <c r="AP1407" s="11"/>
      <c r="AQ1407" s="11"/>
      <c r="AR1407" s="11"/>
      <c r="AS1407" s="11"/>
      <c r="AT1407" s="11"/>
      <c r="AU1407" s="11"/>
      <c r="AV1407" s="11"/>
      <c r="AW1407" s="11"/>
      <c r="AX1407" s="11"/>
      <c r="AY1407" s="11"/>
      <c r="AZ1407" s="11"/>
      <c r="BA1407" s="11"/>
      <c r="BB1407" s="11"/>
      <c r="BC1407" s="11"/>
      <c r="BD1407" s="11"/>
      <c r="BE1407" s="11"/>
      <c r="BF1407" s="11"/>
      <c r="BG1407" s="11"/>
      <c r="BH1407" s="11"/>
      <c r="BI1407" s="11"/>
    </row>
    <row r="1408" spans="18:61" x14ac:dyDescent="0.2">
      <c r="R1408" s="11"/>
      <c r="S1408" s="154"/>
      <c r="T1408" s="13"/>
      <c r="U1408" s="13"/>
      <c r="V1408" s="11"/>
      <c r="W1408" s="11"/>
      <c r="X1408" s="12"/>
      <c r="AN1408" s="11"/>
      <c r="AO1408" s="11"/>
      <c r="AP1408" s="11"/>
      <c r="AQ1408" s="11"/>
      <c r="AR1408" s="11"/>
      <c r="AS1408" s="11"/>
      <c r="AT1408" s="11"/>
      <c r="AU1408" s="11"/>
      <c r="AV1408" s="11"/>
      <c r="AW1408" s="11"/>
      <c r="AX1408" s="11"/>
      <c r="AY1408" s="11"/>
      <c r="AZ1408" s="11"/>
      <c r="BA1408" s="11"/>
      <c r="BB1408" s="11"/>
      <c r="BC1408" s="11"/>
      <c r="BD1408" s="11"/>
      <c r="BE1408" s="11"/>
      <c r="BF1408" s="11"/>
      <c r="BG1408" s="11"/>
      <c r="BH1408" s="11"/>
      <c r="BI1408" s="11"/>
    </row>
    <row r="1409" spans="18:61" x14ac:dyDescent="0.2">
      <c r="R1409" s="11"/>
      <c r="S1409" s="154"/>
      <c r="T1409" s="13"/>
      <c r="U1409" s="13"/>
      <c r="V1409" s="11"/>
      <c r="W1409" s="11"/>
      <c r="X1409" s="12"/>
      <c r="AN1409" s="11"/>
      <c r="AO1409" s="11"/>
      <c r="AP1409" s="11"/>
      <c r="AQ1409" s="11"/>
      <c r="AR1409" s="11"/>
      <c r="AS1409" s="11"/>
      <c r="AT1409" s="11"/>
      <c r="AU1409" s="11"/>
      <c r="AV1409" s="11"/>
      <c r="AW1409" s="11"/>
      <c r="AX1409" s="11"/>
      <c r="AY1409" s="11"/>
      <c r="AZ1409" s="11"/>
      <c r="BA1409" s="11"/>
      <c r="BB1409" s="11"/>
      <c r="BC1409" s="11"/>
      <c r="BD1409" s="11"/>
      <c r="BE1409" s="11"/>
      <c r="BF1409" s="11"/>
      <c r="BG1409" s="11"/>
      <c r="BH1409" s="11"/>
      <c r="BI1409" s="11"/>
    </row>
    <row r="1410" spans="18:61" x14ac:dyDescent="0.2">
      <c r="R1410" s="11"/>
      <c r="S1410" s="154"/>
      <c r="T1410" s="13"/>
      <c r="U1410" s="13"/>
      <c r="V1410" s="11"/>
      <c r="W1410" s="11"/>
      <c r="X1410" s="12"/>
      <c r="AN1410" s="11"/>
      <c r="AO1410" s="11"/>
      <c r="AP1410" s="11"/>
      <c r="AQ1410" s="11"/>
      <c r="AR1410" s="11"/>
      <c r="AS1410" s="11"/>
      <c r="AT1410" s="11"/>
      <c r="AU1410" s="11"/>
      <c r="AV1410" s="11"/>
      <c r="AW1410" s="11"/>
      <c r="AX1410" s="11"/>
      <c r="AY1410" s="11"/>
      <c r="AZ1410" s="11"/>
      <c r="BA1410" s="11"/>
      <c r="BB1410" s="11"/>
      <c r="BC1410" s="11"/>
      <c r="BD1410" s="11"/>
      <c r="BE1410" s="11"/>
      <c r="BF1410" s="11"/>
      <c r="BG1410" s="11"/>
      <c r="BH1410" s="11"/>
      <c r="BI1410" s="11"/>
    </row>
    <row r="1411" spans="18:61" x14ac:dyDescent="0.2">
      <c r="R1411" s="11"/>
      <c r="S1411" s="154"/>
      <c r="T1411" s="13"/>
      <c r="U1411" s="13"/>
      <c r="V1411" s="11"/>
      <c r="W1411" s="11"/>
      <c r="X1411" s="12"/>
      <c r="AN1411" s="11"/>
      <c r="AO1411" s="11"/>
      <c r="AP1411" s="11"/>
      <c r="AQ1411" s="11"/>
      <c r="AR1411" s="11"/>
      <c r="AS1411" s="11"/>
      <c r="AT1411" s="11"/>
      <c r="AU1411" s="11"/>
      <c r="AV1411" s="11"/>
      <c r="AW1411" s="11"/>
      <c r="AX1411" s="11"/>
      <c r="AY1411" s="11"/>
      <c r="AZ1411" s="11"/>
      <c r="BA1411" s="11"/>
      <c r="BB1411" s="11"/>
      <c r="BC1411" s="11"/>
      <c r="BD1411" s="11"/>
      <c r="BE1411" s="11"/>
      <c r="BF1411" s="11"/>
      <c r="BG1411" s="11"/>
      <c r="BH1411" s="11"/>
      <c r="BI1411" s="11"/>
    </row>
    <row r="1412" spans="18:61" x14ac:dyDescent="0.2">
      <c r="R1412" s="11"/>
      <c r="S1412" s="154"/>
      <c r="T1412" s="13"/>
      <c r="U1412" s="13"/>
      <c r="V1412" s="11"/>
      <c r="W1412" s="11"/>
      <c r="X1412" s="12"/>
      <c r="AN1412" s="11"/>
      <c r="AO1412" s="11"/>
      <c r="AP1412" s="11"/>
      <c r="AQ1412" s="11"/>
      <c r="AR1412" s="11"/>
      <c r="AS1412" s="11"/>
      <c r="AT1412" s="11"/>
      <c r="AU1412" s="11"/>
      <c r="AV1412" s="11"/>
      <c r="AW1412" s="11"/>
      <c r="AX1412" s="11"/>
      <c r="AY1412" s="11"/>
      <c r="AZ1412" s="11"/>
      <c r="BA1412" s="11"/>
      <c r="BB1412" s="11"/>
      <c r="BC1412" s="11"/>
      <c r="BD1412" s="11"/>
      <c r="BE1412" s="11"/>
      <c r="BF1412" s="11"/>
      <c r="BG1412" s="11"/>
      <c r="BH1412" s="11"/>
      <c r="BI1412" s="11"/>
    </row>
    <row r="1413" spans="18:61" x14ac:dyDescent="0.2">
      <c r="R1413" s="11"/>
      <c r="S1413" s="154"/>
      <c r="T1413" s="13"/>
      <c r="U1413" s="13"/>
      <c r="V1413" s="11"/>
      <c r="W1413" s="11"/>
      <c r="X1413" s="12"/>
      <c r="AN1413" s="11"/>
      <c r="AO1413" s="11"/>
      <c r="AP1413" s="11"/>
      <c r="AQ1413" s="11"/>
      <c r="AR1413" s="11"/>
      <c r="AS1413" s="11"/>
      <c r="AT1413" s="11"/>
      <c r="AU1413" s="11"/>
      <c r="AV1413" s="11"/>
      <c r="AW1413" s="11"/>
      <c r="AX1413" s="11"/>
      <c r="AY1413" s="11"/>
      <c r="AZ1413" s="11"/>
      <c r="BA1413" s="11"/>
      <c r="BB1413" s="11"/>
      <c r="BC1413" s="11"/>
      <c r="BD1413" s="11"/>
      <c r="BE1413" s="11"/>
      <c r="BF1413" s="11"/>
      <c r="BG1413" s="11"/>
      <c r="BH1413" s="11"/>
      <c r="BI1413" s="11"/>
    </row>
    <row r="1414" spans="18:61" x14ac:dyDescent="0.2">
      <c r="R1414" s="11"/>
      <c r="S1414" s="154"/>
      <c r="T1414" s="13"/>
      <c r="U1414" s="13"/>
      <c r="V1414" s="11"/>
      <c r="W1414" s="11"/>
      <c r="X1414" s="12"/>
      <c r="AN1414" s="11"/>
      <c r="AO1414" s="11"/>
      <c r="AP1414" s="11"/>
      <c r="AQ1414" s="11"/>
      <c r="AR1414" s="11"/>
      <c r="AS1414" s="11"/>
      <c r="AT1414" s="11"/>
      <c r="AU1414" s="11"/>
      <c r="AV1414" s="11"/>
      <c r="AW1414" s="11"/>
      <c r="AX1414" s="11"/>
      <c r="AY1414" s="11"/>
      <c r="AZ1414" s="11"/>
      <c r="BA1414" s="11"/>
      <c r="BB1414" s="11"/>
      <c r="BC1414" s="11"/>
      <c r="BD1414" s="11"/>
      <c r="BE1414" s="11"/>
      <c r="BF1414" s="11"/>
      <c r="BG1414" s="11"/>
      <c r="BH1414" s="11"/>
      <c r="BI1414" s="11"/>
    </row>
    <row r="1415" spans="18:61" x14ac:dyDescent="0.2">
      <c r="R1415" s="11"/>
      <c r="S1415" s="154"/>
      <c r="T1415" s="13"/>
      <c r="U1415" s="13"/>
      <c r="V1415" s="11"/>
      <c r="W1415" s="11"/>
      <c r="X1415" s="12"/>
      <c r="AN1415" s="11"/>
      <c r="AO1415" s="11"/>
      <c r="AP1415" s="11"/>
      <c r="AQ1415" s="11"/>
      <c r="AR1415" s="11"/>
      <c r="AS1415" s="11"/>
      <c r="AT1415" s="11"/>
      <c r="AU1415" s="11"/>
      <c r="AV1415" s="11"/>
      <c r="AW1415" s="11"/>
      <c r="AX1415" s="11"/>
      <c r="AY1415" s="11"/>
      <c r="AZ1415" s="11"/>
      <c r="BA1415" s="11"/>
      <c r="BB1415" s="11"/>
      <c r="BC1415" s="11"/>
      <c r="BD1415" s="11"/>
      <c r="BE1415" s="11"/>
      <c r="BF1415" s="11"/>
      <c r="BG1415" s="11"/>
      <c r="BH1415" s="11"/>
      <c r="BI1415" s="11"/>
    </row>
    <row r="1416" spans="18:61" x14ac:dyDescent="0.2">
      <c r="R1416" s="11"/>
      <c r="S1416" s="154"/>
      <c r="T1416" s="13"/>
      <c r="U1416" s="13"/>
      <c r="V1416" s="11"/>
      <c r="W1416" s="11"/>
      <c r="X1416" s="12"/>
      <c r="AN1416" s="11"/>
      <c r="AO1416" s="11"/>
      <c r="AP1416" s="11"/>
      <c r="AQ1416" s="11"/>
      <c r="AR1416" s="11"/>
      <c r="AS1416" s="11"/>
      <c r="AT1416" s="11"/>
      <c r="AU1416" s="11"/>
      <c r="AV1416" s="11"/>
      <c r="AW1416" s="11"/>
      <c r="AX1416" s="11"/>
      <c r="AY1416" s="11"/>
      <c r="AZ1416" s="11"/>
      <c r="BA1416" s="11"/>
      <c r="BB1416" s="11"/>
      <c r="BC1416" s="11"/>
      <c r="BD1416" s="11"/>
      <c r="BE1416" s="11"/>
      <c r="BF1416" s="11"/>
      <c r="BG1416" s="11"/>
      <c r="BH1416" s="11"/>
      <c r="BI1416" s="11"/>
    </row>
    <row r="1417" spans="18:61" x14ac:dyDescent="0.2">
      <c r="R1417" s="11"/>
      <c r="S1417" s="154"/>
      <c r="T1417" s="13"/>
      <c r="U1417" s="13"/>
      <c r="V1417" s="11"/>
      <c r="W1417" s="11"/>
      <c r="X1417" s="12"/>
      <c r="AN1417" s="11"/>
      <c r="AO1417" s="11"/>
      <c r="AP1417" s="11"/>
      <c r="AQ1417" s="11"/>
      <c r="AR1417" s="11"/>
      <c r="AS1417" s="11"/>
      <c r="AT1417" s="11"/>
      <c r="AU1417" s="11"/>
      <c r="AV1417" s="11"/>
      <c r="AW1417" s="11"/>
      <c r="AX1417" s="11"/>
      <c r="AY1417" s="11"/>
      <c r="AZ1417" s="11"/>
      <c r="BA1417" s="11"/>
      <c r="BB1417" s="11"/>
      <c r="BC1417" s="11"/>
      <c r="BD1417" s="11"/>
      <c r="BE1417" s="11"/>
      <c r="BF1417" s="11"/>
      <c r="BG1417" s="11"/>
      <c r="BH1417" s="11"/>
      <c r="BI1417" s="11"/>
    </row>
    <row r="1418" spans="18:61" x14ac:dyDescent="0.2">
      <c r="R1418" s="11"/>
      <c r="S1418" s="154"/>
      <c r="T1418" s="13"/>
      <c r="U1418" s="13"/>
      <c r="V1418" s="11"/>
      <c r="W1418" s="11"/>
      <c r="X1418" s="12"/>
      <c r="AN1418" s="11"/>
      <c r="AO1418" s="11"/>
      <c r="AP1418" s="11"/>
      <c r="AQ1418" s="11"/>
      <c r="AR1418" s="11"/>
      <c r="AS1418" s="11"/>
      <c r="AT1418" s="11"/>
      <c r="AU1418" s="11"/>
      <c r="AV1418" s="11"/>
      <c r="AW1418" s="11"/>
      <c r="AX1418" s="11"/>
      <c r="AY1418" s="11"/>
      <c r="AZ1418" s="11"/>
      <c r="BA1418" s="11"/>
      <c r="BB1418" s="11"/>
      <c r="BC1418" s="11"/>
      <c r="BD1418" s="11"/>
      <c r="BE1418" s="11"/>
      <c r="BF1418" s="11"/>
      <c r="BG1418" s="11"/>
      <c r="BH1418" s="11"/>
      <c r="BI1418" s="11"/>
    </row>
    <row r="1419" spans="18:61" x14ac:dyDescent="0.2">
      <c r="R1419" s="11"/>
      <c r="S1419" s="154"/>
      <c r="T1419" s="13"/>
      <c r="U1419" s="13"/>
      <c r="V1419" s="11"/>
      <c r="W1419" s="11"/>
      <c r="X1419" s="12"/>
      <c r="AN1419" s="11"/>
      <c r="AO1419" s="11"/>
      <c r="AP1419" s="11"/>
      <c r="AQ1419" s="11"/>
      <c r="AR1419" s="11"/>
      <c r="AS1419" s="11"/>
      <c r="AT1419" s="11"/>
      <c r="AU1419" s="11"/>
      <c r="AV1419" s="11"/>
      <c r="AW1419" s="11"/>
      <c r="AX1419" s="11"/>
      <c r="AY1419" s="11"/>
      <c r="AZ1419" s="11"/>
      <c r="BA1419" s="11"/>
      <c r="BB1419" s="11"/>
      <c r="BC1419" s="11"/>
      <c r="BD1419" s="11"/>
      <c r="BE1419" s="11"/>
      <c r="BF1419" s="11"/>
      <c r="BG1419" s="11"/>
      <c r="BH1419" s="11"/>
      <c r="BI1419" s="11"/>
    </row>
    <row r="1420" spans="18:61" x14ac:dyDescent="0.2">
      <c r="R1420" s="11"/>
      <c r="S1420" s="154"/>
      <c r="T1420" s="13"/>
      <c r="U1420" s="13"/>
      <c r="V1420" s="11"/>
      <c r="W1420" s="11"/>
      <c r="X1420" s="12"/>
      <c r="AN1420" s="11"/>
      <c r="AO1420" s="11"/>
      <c r="AP1420" s="11"/>
      <c r="AQ1420" s="11"/>
      <c r="AR1420" s="11"/>
      <c r="AS1420" s="11"/>
      <c r="AT1420" s="11"/>
      <c r="AU1420" s="11"/>
      <c r="AV1420" s="11"/>
      <c r="AW1420" s="11"/>
      <c r="AX1420" s="11"/>
      <c r="AY1420" s="11"/>
      <c r="AZ1420" s="11"/>
      <c r="BA1420" s="11"/>
      <c r="BB1420" s="11"/>
      <c r="BC1420" s="11"/>
      <c r="BD1420" s="11"/>
      <c r="BE1420" s="11"/>
      <c r="BF1420" s="11"/>
      <c r="BG1420" s="11"/>
      <c r="BH1420" s="11"/>
      <c r="BI1420" s="11"/>
    </row>
    <row r="1421" spans="18:61" x14ac:dyDescent="0.2">
      <c r="R1421" s="11"/>
      <c r="S1421" s="154"/>
      <c r="T1421" s="13"/>
      <c r="U1421" s="13"/>
      <c r="V1421" s="11"/>
      <c r="W1421" s="11"/>
      <c r="X1421" s="12"/>
      <c r="AN1421" s="11"/>
      <c r="AO1421" s="11"/>
      <c r="AP1421" s="11"/>
      <c r="AQ1421" s="11"/>
      <c r="AR1421" s="11"/>
      <c r="AS1421" s="11"/>
      <c r="AT1421" s="11"/>
      <c r="AU1421" s="11"/>
      <c r="AV1421" s="11"/>
      <c r="AW1421" s="11"/>
      <c r="AX1421" s="11"/>
      <c r="AY1421" s="11"/>
      <c r="AZ1421" s="11"/>
      <c r="BA1421" s="11"/>
      <c r="BB1421" s="11"/>
      <c r="BC1421" s="11"/>
      <c r="BD1421" s="11"/>
      <c r="BE1421" s="11"/>
      <c r="BF1421" s="11"/>
      <c r="BG1421" s="11"/>
      <c r="BH1421" s="11"/>
      <c r="BI1421" s="11"/>
    </row>
    <row r="1422" spans="18:61" x14ac:dyDescent="0.2">
      <c r="R1422" s="11"/>
      <c r="S1422" s="154"/>
      <c r="T1422" s="13"/>
      <c r="U1422" s="13"/>
      <c r="V1422" s="11"/>
      <c r="W1422" s="11"/>
      <c r="X1422" s="12"/>
      <c r="AN1422" s="11"/>
      <c r="AO1422" s="11"/>
      <c r="AP1422" s="11"/>
      <c r="AQ1422" s="11"/>
      <c r="AR1422" s="11"/>
      <c r="AS1422" s="11"/>
      <c r="AT1422" s="11"/>
      <c r="AU1422" s="11"/>
      <c r="AV1422" s="11"/>
      <c r="AW1422" s="11"/>
      <c r="AX1422" s="11"/>
      <c r="AY1422" s="11"/>
      <c r="AZ1422" s="11"/>
      <c r="BA1422" s="11"/>
      <c r="BB1422" s="11"/>
      <c r="BC1422" s="11"/>
      <c r="BD1422" s="11"/>
      <c r="BE1422" s="11"/>
      <c r="BF1422" s="11"/>
      <c r="BG1422" s="11"/>
      <c r="BH1422" s="11"/>
      <c r="BI1422" s="11"/>
    </row>
    <row r="1423" spans="18:61" x14ac:dyDescent="0.2">
      <c r="R1423" s="11"/>
      <c r="S1423" s="154"/>
      <c r="T1423" s="13"/>
      <c r="U1423" s="13"/>
      <c r="V1423" s="11"/>
      <c r="W1423" s="11"/>
      <c r="X1423" s="12"/>
      <c r="AN1423" s="11"/>
      <c r="AO1423" s="11"/>
      <c r="AP1423" s="11"/>
      <c r="AQ1423" s="11"/>
      <c r="AR1423" s="11"/>
      <c r="AS1423" s="11"/>
      <c r="AT1423" s="11"/>
      <c r="AU1423" s="11"/>
      <c r="AV1423" s="11"/>
      <c r="AW1423" s="11"/>
      <c r="AX1423" s="11"/>
      <c r="AY1423" s="11"/>
      <c r="AZ1423" s="11"/>
      <c r="BA1423" s="11"/>
      <c r="BB1423" s="11"/>
      <c r="BC1423" s="11"/>
      <c r="BD1423" s="11"/>
      <c r="BE1423" s="11"/>
      <c r="BF1423" s="11"/>
      <c r="BG1423" s="11"/>
      <c r="BH1423" s="11"/>
      <c r="BI1423" s="11"/>
    </row>
    <row r="1424" spans="18:61" x14ac:dyDescent="0.2">
      <c r="R1424" s="11"/>
      <c r="S1424" s="154"/>
      <c r="T1424" s="13"/>
      <c r="U1424" s="13"/>
      <c r="V1424" s="11"/>
      <c r="W1424" s="11"/>
      <c r="X1424" s="12"/>
      <c r="AN1424" s="11"/>
      <c r="AO1424" s="11"/>
      <c r="AP1424" s="11"/>
      <c r="AQ1424" s="11"/>
      <c r="AR1424" s="11"/>
      <c r="AS1424" s="11"/>
      <c r="AT1424" s="11"/>
      <c r="AU1424" s="11"/>
      <c r="AV1424" s="11"/>
      <c r="AW1424" s="11"/>
      <c r="AX1424" s="11"/>
      <c r="AY1424" s="11"/>
      <c r="AZ1424" s="11"/>
      <c r="BA1424" s="11"/>
      <c r="BB1424" s="11"/>
      <c r="BC1424" s="11"/>
      <c r="BD1424" s="11"/>
      <c r="BE1424" s="11"/>
      <c r="BF1424" s="11"/>
      <c r="BG1424" s="11"/>
      <c r="BH1424" s="11"/>
      <c r="BI1424" s="11"/>
    </row>
    <row r="1425" spans="18:61" x14ac:dyDescent="0.2">
      <c r="R1425" s="11"/>
      <c r="S1425" s="154"/>
      <c r="T1425" s="13"/>
      <c r="U1425" s="13"/>
      <c r="V1425" s="11"/>
      <c r="W1425" s="11"/>
      <c r="X1425" s="12"/>
      <c r="AN1425" s="11"/>
      <c r="AO1425" s="11"/>
      <c r="AP1425" s="11"/>
      <c r="AQ1425" s="11"/>
      <c r="AR1425" s="11"/>
      <c r="AS1425" s="11"/>
      <c r="AT1425" s="11"/>
      <c r="AU1425" s="11"/>
      <c r="AV1425" s="11"/>
      <c r="AW1425" s="11"/>
      <c r="AX1425" s="11"/>
      <c r="AY1425" s="11"/>
      <c r="AZ1425" s="11"/>
      <c r="BA1425" s="11"/>
      <c r="BB1425" s="11"/>
      <c r="BC1425" s="11"/>
      <c r="BD1425" s="11"/>
      <c r="BE1425" s="11"/>
      <c r="BF1425" s="11"/>
      <c r="BG1425" s="11"/>
      <c r="BH1425" s="11"/>
      <c r="BI1425" s="11"/>
    </row>
    <row r="1426" spans="18:61" x14ac:dyDescent="0.2">
      <c r="R1426" s="11"/>
      <c r="S1426" s="154"/>
      <c r="T1426" s="13"/>
      <c r="U1426" s="13"/>
      <c r="V1426" s="11"/>
      <c r="W1426" s="11"/>
      <c r="X1426" s="12"/>
      <c r="AN1426" s="11"/>
      <c r="AO1426" s="11"/>
      <c r="AP1426" s="11"/>
      <c r="AQ1426" s="11"/>
      <c r="AR1426" s="11"/>
      <c r="AS1426" s="11"/>
      <c r="AT1426" s="11"/>
      <c r="AU1426" s="11"/>
      <c r="AV1426" s="11"/>
      <c r="AW1426" s="11"/>
      <c r="AX1426" s="11"/>
      <c r="AY1426" s="11"/>
      <c r="AZ1426" s="11"/>
      <c r="BA1426" s="11"/>
      <c r="BB1426" s="11"/>
      <c r="BC1426" s="11"/>
      <c r="BD1426" s="11"/>
      <c r="BE1426" s="11"/>
      <c r="BF1426" s="11"/>
      <c r="BG1426" s="11"/>
      <c r="BH1426" s="11"/>
      <c r="BI1426" s="11"/>
    </row>
    <row r="1427" spans="18:61" x14ac:dyDescent="0.2">
      <c r="R1427" s="11"/>
      <c r="S1427" s="154"/>
      <c r="T1427" s="13"/>
      <c r="U1427" s="13"/>
      <c r="V1427" s="11"/>
      <c r="W1427" s="11"/>
      <c r="X1427" s="12"/>
      <c r="AN1427" s="11"/>
      <c r="AO1427" s="11"/>
      <c r="AP1427" s="11"/>
      <c r="AQ1427" s="11"/>
      <c r="AR1427" s="11"/>
      <c r="AS1427" s="11"/>
      <c r="AT1427" s="11"/>
      <c r="AU1427" s="11"/>
      <c r="AV1427" s="11"/>
      <c r="AW1427" s="11"/>
      <c r="AX1427" s="11"/>
      <c r="AY1427" s="11"/>
      <c r="AZ1427" s="11"/>
      <c r="BA1427" s="11"/>
      <c r="BB1427" s="11"/>
      <c r="BC1427" s="11"/>
      <c r="BD1427" s="11"/>
      <c r="BE1427" s="11"/>
      <c r="BF1427" s="11"/>
      <c r="BG1427" s="11"/>
      <c r="BH1427" s="11"/>
      <c r="BI1427" s="11"/>
    </row>
    <row r="1428" spans="18:61" x14ac:dyDescent="0.2">
      <c r="R1428" s="11"/>
      <c r="S1428" s="154"/>
      <c r="T1428" s="13"/>
      <c r="U1428" s="13"/>
      <c r="V1428" s="11"/>
      <c r="W1428" s="11"/>
      <c r="X1428" s="12"/>
      <c r="AN1428" s="11"/>
      <c r="AO1428" s="11"/>
      <c r="AP1428" s="11"/>
      <c r="AQ1428" s="11"/>
      <c r="AR1428" s="11"/>
      <c r="AS1428" s="11"/>
      <c r="AT1428" s="11"/>
      <c r="AU1428" s="11"/>
      <c r="AV1428" s="11"/>
      <c r="AW1428" s="11"/>
      <c r="AX1428" s="11"/>
      <c r="AY1428" s="11"/>
      <c r="AZ1428" s="11"/>
      <c r="BA1428" s="11"/>
      <c r="BB1428" s="11"/>
      <c r="BC1428" s="11"/>
      <c r="BD1428" s="11"/>
      <c r="BE1428" s="11"/>
      <c r="BF1428" s="11"/>
      <c r="BG1428" s="11"/>
      <c r="BH1428" s="11"/>
      <c r="BI1428" s="11"/>
    </row>
    <row r="1429" spans="18:61" x14ac:dyDescent="0.2">
      <c r="R1429" s="11"/>
      <c r="S1429" s="154"/>
      <c r="T1429" s="13"/>
      <c r="U1429" s="13"/>
      <c r="V1429" s="11"/>
      <c r="W1429" s="11"/>
      <c r="X1429" s="12"/>
      <c r="AN1429" s="11"/>
      <c r="AO1429" s="11"/>
      <c r="AP1429" s="11"/>
      <c r="AQ1429" s="11"/>
      <c r="AR1429" s="11"/>
      <c r="AS1429" s="11"/>
      <c r="AT1429" s="11"/>
      <c r="AU1429" s="11"/>
      <c r="AV1429" s="11"/>
      <c r="AW1429" s="11"/>
      <c r="AX1429" s="11"/>
      <c r="AY1429" s="11"/>
      <c r="AZ1429" s="11"/>
      <c r="BA1429" s="11"/>
      <c r="BB1429" s="11"/>
      <c r="BC1429" s="11"/>
      <c r="BD1429" s="11"/>
      <c r="BE1429" s="11"/>
      <c r="BF1429" s="11"/>
      <c r="BG1429" s="11"/>
      <c r="BH1429" s="11"/>
      <c r="BI1429" s="11"/>
    </row>
    <row r="1430" spans="18:61" x14ac:dyDescent="0.2">
      <c r="R1430" s="11"/>
      <c r="S1430" s="154"/>
      <c r="T1430" s="13"/>
      <c r="U1430" s="13"/>
      <c r="V1430" s="11"/>
      <c r="W1430" s="11"/>
      <c r="X1430" s="12"/>
      <c r="AN1430" s="11"/>
      <c r="AO1430" s="11"/>
      <c r="AP1430" s="11"/>
      <c r="AQ1430" s="11"/>
      <c r="AR1430" s="11"/>
      <c r="AS1430" s="11"/>
      <c r="AT1430" s="11"/>
      <c r="AU1430" s="11"/>
      <c r="AV1430" s="11"/>
      <c r="AW1430" s="11"/>
      <c r="AX1430" s="11"/>
      <c r="AY1430" s="11"/>
      <c r="AZ1430" s="11"/>
      <c r="BA1430" s="11"/>
      <c r="BB1430" s="11"/>
      <c r="BC1430" s="11"/>
      <c r="BD1430" s="11"/>
      <c r="BE1430" s="11"/>
      <c r="BF1430" s="11"/>
      <c r="BG1430" s="11"/>
      <c r="BH1430" s="11"/>
      <c r="BI1430" s="11"/>
    </row>
    <row r="1431" spans="18:61" x14ac:dyDescent="0.2">
      <c r="R1431" s="11"/>
      <c r="S1431" s="154"/>
      <c r="T1431" s="13"/>
      <c r="U1431" s="13"/>
      <c r="V1431" s="11"/>
      <c r="W1431" s="11"/>
      <c r="X1431" s="12"/>
      <c r="AN1431" s="11"/>
      <c r="AO1431" s="11"/>
      <c r="AP1431" s="11"/>
      <c r="AQ1431" s="11"/>
      <c r="AR1431" s="11"/>
      <c r="AS1431" s="11"/>
      <c r="AT1431" s="11"/>
      <c r="AU1431" s="11"/>
      <c r="AV1431" s="11"/>
      <c r="AW1431" s="11"/>
      <c r="AX1431" s="11"/>
      <c r="AY1431" s="11"/>
      <c r="AZ1431" s="11"/>
      <c r="BA1431" s="11"/>
      <c r="BB1431" s="11"/>
      <c r="BC1431" s="11"/>
      <c r="BD1431" s="11"/>
      <c r="BE1431" s="11"/>
      <c r="BF1431" s="11"/>
      <c r="BG1431" s="11"/>
      <c r="BH1431" s="11"/>
      <c r="BI1431" s="11"/>
    </row>
    <row r="1432" spans="18:61" x14ac:dyDescent="0.2">
      <c r="R1432" s="11"/>
      <c r="S1432" s="154"/>
      <c r="T1432" s="13"/>
      <c r="U1432" s="13"/>
      <c r="V1432" s="11"/>
      <c r="W1432" s="11"/>
      <c r="X1432" s="12"/>
      <c r="AN1432" s="11"/>
      <c r="AO1432" s="11"/>
      <c r="AP1432" s="11"/>
      <c r="AQ1432" s="11"/>
      <c r="AR1432" s="11"/>
      <c r="AS1432" s="11"/>
      <c r="AT1432" s="11"/>
      <c r="AU1432" s="11"/>
      <c r="AV1432" s="11"/>
      <c r="AW1432" s="11"/>
      <c r="AX1432" s="11"/>
      <c r="AY1432" s="11"/>
      <c r="AZ1432" s="11"/>
      <c r="BA1432" s="11"/>
      <c r="BB1432" s="11"/>
      <c r="BC1432" s="11"/>
      <c r="BD1432" s="11"/>
      <c r="BE1432" s="11"/>
      <c r="BF1432" s="11"/>
      <c r="BG1432" s="11"/>
      <c r="BH1432" s="11"/>
      <c r="BI1432" s="11"/>
    </row>
    <row r="1433" spans="18:61" x14ac:dyDescent="0.2">
      <c r="R1433" s="11"/>
      <c r="S1433" s="154"/>
      <c r="T1433" s="13"/>
      <c r="U1433" s="13"/>
      <c r="V1433" s="11"/>
      <c r="W1433" s="11"/>
      <c r="X1433" s="12"/>
      <c r="AN1433" s="11"/>
      <c r="AO1433" s="11"/>
      <c r="AP1433" s="11"/>
      <c r="AQ1433" s="11"/>
      <c r="AR1433" s="11"/>
      <c r="AS1433" s="11"/>
      <c r="AT1433" s="11"/>
      <c r="AU1433" s="11"/>
      <c r="AV1433" s="11"/>
      <c r="AW1433" s="11"/>
      <c r="AX1433" s="11"/>
      <c r="AY1433" s="11"/>
      <c r="AZ1433" s="11"/>
      <c r="BA1433" s="11"/>
      <c r="BB1433" s="11"/>
      <c r="BC1433" s="11"/>
      <c r="BD1433" s="11"/>
      <c r="BE1433" s="11"/>
      <c r="BF1433" s="11"/>
      <c r="BG1433" s="11"/>
      <c r="BH1433" s="11"/>
      <c r="BI1433" s="11"/>
    </row>
    <row r="1434" spans="18:61" x14ac:dyDescent="0.2">
      <c r="R1434" s="11"/>
      <c r="S1434" s="154"/>
      <c r="T1434" s="13"/>
      <c r="U1434" s="13"/>
      <c r="V1434" s="11"/>
      <c r="W1434" s="11"/>
      <c r="X1434" s="12"/>
      <c r="AN1434" s="11"/>
      <c r="AO1434" s="11"/>
      <c r="AP1434" s="11"/>
      <c r="AQ1434" s="11"/>
      <c r="AR1434" s="11"/>
      <c r="AS1434" s="11"/>
      <c r="AT1434" s="11"/>
      <c r="AU1434" s="11"/>
      <c r="AV1434" s="11"/>
      <c r="AW1434" s="11"/>
      <c r="AX1434" s="11"/>
      <c r="AY1434" s="11"/>
      <c r="AZ1434" s="11"/>
      <c r="BA1434" s="11"/>
      <c r="BB1434" s="11"/>
      <c r="BC1434" s="11"/>
      <c r="BD1434" s="11"/>
      <c r="BE1434" s="11"/>
      <c r="BF1434" s="11"/>
      <c r="BG1434" s="11"/>
      <c r="BH1434" s="11"/>
      <c r="BI1434" s="11"/>
    </row>
    <row r="1435" spans="18:61" x14ac:dyDescent="0.2">
      <c r="R1435" s="11"/>
      <c r="S1435" s="154"/>
      <c r="T1435" s="13"/>
      <c r="U1435" s="13"/>
      <c r="V1435" s="11"/>
      <c r="W1435" s="11"/>
      <c r="X1435" s="12"/>
      <c r="AN1435" s="11"/>
      <c r="AO1435" s="11"/>
      <c r="AP1435" s="11"/>
      <c r="AQ1435" s="11"/>
      <c r="AR1435" s="11"/>
      <c r="AS1435" s="11"/>
      <c r="AT1435" s="11"/>
      <c r="AU1435" s="11"/>
      <c r="AV1435" s="11"/>
      <c r="AW1435" s="11"/>
      <c r="AX1435" s="11"/>
      <c r="AY1435" s="11"/>
      <c r="AZ1435" s="11"/>
      <c r="BA1435" s="11"/>
      <c r="BB1435" s="11"/>
      <c r="BC1435" s="11"/>
      <c r="BD1435" s="11"/>
      <c r="BE1435" s="11"/>
      <c r="BF1435" s="11"/>
      <c r="BG1435" s="11"/>
      <c r="BH1435" s="11"/>
      <c r="BI1435" s="11"/>
    </row>
    <row r="1436" spans="18:61" x14ac:dyDescent="0.2">
      <c r="R1436" s="11"/>
      <c r="S1436" s="154"/>
      <c r="T1436" s="13"/>
      <c r="U1436" s="13"/>
      <c r="V1436" s="11"/>
      <c r="W1436" s="11"/>
      <c r="X1436" s="12"/>
      <c r="AN1436" s="11"/>
      <c r="AO1436" s="11"/>
      <c r="AP1436" s="11"/>
      <c r="AQ1436" s="11"/>
      <c r="AR1436" s="11"/>
      <c r="AS1436" s="11"/>
      <c r="AT1436" s="11"/>
      <c r="AU1436" s="11"/>
      <c r="AV1436" s="11"/>
      <c r="AW1436" s="11"/>
      <c r="AX1436" s="11"/>
      <c r="AY1436" s="11"/>
      <c r="AZ1436" s="11"/>
      <c r="BA1436" s="11"/>
      <c r="BB1436" s="11"/>
      <c r="BC1436" s="11"/>
      <c r="BD1436" s="11"/>
      <c r="BE1436" s="11"/>
      <c r="BF1436" s="11"/>
      <c r="BG1436" s="11"/>
      <c r="BH1436" s="11"/>
      <c r="BI1436" s="11"/>
    </row>
    <row r="1437" spans="18:61" x14ac:dyDescent="0.2">
      <c r="R1437" s="11"/>
      <c r="S1437" s="154"/>
      <c r="T1437" s="13"/>
      <c r="U1437" s="13"/>
      <c r="V1437" s="11"/>
      <c r="W1437" s="11"/>
      <c r="X1437" s="12"/>
      <c r="AN1437" s="11"/>
      <c r="AO1437" s="11"/>
      <c r="AP1437" s="11"/>
      <c r="AQ1437" s="11"/>
      <c r="AR1437" s="11"/>
      <c r="AS1437" s="11"/>
      <c r="AT1437" s="11"/>
      <c r="AU1437" s="11"/>
      <c r="AV1437" s="11"/>
      <c r="AW1437" s="11"/>
      <c r="AX1437" s="11"/>
      <c r="AY1437" s="11"/>
      <c r="AZ1437" s="11"/>
      <c r="BA1437" s="11"/>
      <c r="BB1437" s="11"/>
      <c r="BC1437" s="11"/>
      <c r="BD1437" s="11"/>
      <c r="BE1437" s="11"/>
      <c r="BF1437" s="11"/>
      <c r="BG1437" s="11"/>
      <c r="BH1437" s="11"/>
      <c r="BI1437" s="11"/>
    </row>
    <row r="1438" spans="18:61" x14ac:dyDescent="0.2">
      <c r="R1438" s="11"/>
      <c r="S1438" s="154"/>
      <c r="T1438" s="13"/>
      <c r="U1438" s="13"/>
      <c r="V1438" s="11"/>
      <c r="W1438" s="11"/>
      <c r="X1438" s="12"/>
      <c r="AN1438" s="11"/>
      <c r="AO1438" s="11"/>
      <c r="AP1438" s="11"/>
      <c r="AQ1438" s="11"/>
      <c r="AR1438" s="11"/>
      <c r="AS1438" s="11"/>
      <c r="AT1438" s="11"/>
      <c r="AU1438" s="11"/>
      <c r="AV1438" s="11"/>
      <c r="AW1438" s="11"/>
      <c r="AX1438" s="11"/>
      <c r="AY1438" s="11"/>
      <c r="AZ1438" s="11"/>
      <c r="BA1438" s="11"/>
      <c r="BB1438" s="11"/>
      <c r="BC1438" s="11"/>
      <c r="BD1438" s="11"/>
      <c r="BE1438" s="11"/>
      <c r="BF1438" s="11"/>
      <c r="BG1438" s="11"/>
      <c r="BH1438" s="11"/>
      <c r="BI1438" s="11"/>
    </row>
    <row r="1439" spans="18:61" x14ac:dyDescent="0.2">
      <c r="R1439" s="11"/>
      <c r="S1439" s="154"/>
      <c r="T1439" s="13"/>
      <c r="U1439" s="13"/>
      <c r="V1439" s="11"/>
      <c r="W1439" s="11"/>
      <c r="X1439" s="12"/>
      <c r="AN1439" s="11"/>
      <c r="AO1439" s="11"/>
      <c r="AP1439" s="11"/>
      <c r="AQ1439" s="11"/>
      <c r="AR1439" s="11"/>
      <c r="AS1439" s="11"/>
      <c r="AT1439" s="11"/>
      <c r="AU1439" s="11"/>
      <c r="AV1439" s="11"/>
      <c r="AW1439" s="11"/>
      <c r="AX1439" s="11"/>
      <c r="AY1439" s="11"/>
      <c r="AZ1439" s="11"/>
      <c r="BA1439" s="11"/>
      <c r="BB1439" s="11"/>
      <c r="BC1439" s="11"/>
      <c r="BD1439" s="11"/>
      <c r="BE1439" s="11"/>
      <c r="BF1439" s="11"/>
      <c r="BG1439" s="11"/>
      <c r="BH1439" s="11"/>
      <c r="BI1439" s="11"/>
    </row>
    <row r="1440" spans="18:61" x14ac:dyDescent="0.2">
      <c r="R1440" s="11"/>
      <c r="S1440" s="154"/>
      <c r="T1440" s="13"/>
      <c r="U1440" s="13"/>
      <c r="V1440" s="11"/>
      <c r="W1440" s="11"/>
      <c r="X1440" s="12"/>
      <c r="AN1440" s="11"/>
      <c r="AO1440" s="11"/>
      <c r="AP1440" s="11"/>
      <c r="AQ1440" s="11"/>
      <c r="AR1440" s="11"/>
      <c r="AS1440" s="11"/>
      <c r="AT1440" s="11"/>
      <c r="AU1440" s="11"/>
      <c r="AV1440" s="11"/>
      <c r="AW1440" s="11"/>
      <c r="AX1440" s="11"/>
      <c r="AY1440" s="11"/>
      <c r="AZ1440" s="11"/>
      <c r="BA1440" s="11"/>
      <c r="BB1440" s="11"/>
      <c r="BC1440" s="11"/>
      <c r="BD1440" s="11"/>
      <c r="BE1440" s="11"/>
      <c r="BF1440" s="11"/>
      <c r="BG1440" s="11"/>
      <c r="BH1440" s="11"/>
      <c r="BI1440" s="11"/>
    </row>
    <row r="1441" spans="18:61" x14ac:dyDescent="0.2">
      <c r="R1441" s="11"/>
      <c r="S1441" s="154"/>
      <c r="T1441" s="13"/>
      <c r="U1441" s="13"/>
      <c r="V1441" s="11"/>
      <c r="W1441" s="11"/>
      <c r="X1441" s="12"/>
      <c r="AN1441" s="11"/>
      <c r="AO1441" s="11"/>
      <c r="AP1441" s="11"/>
      <c r="AQ1441" s="11"/>
      <c r="AR1441" s="11"/>
      <c r="AS1441" s="11"/>
      <c r="AT1441" s="11"/>
      <c r="AU1441" s="11"/>
      <c r="AV1441" s="11"/>
      <c r="AW1441" s="11"/>
      <c r="AX1441" s="11"/>
      <c r="AY1441" s="11"/>
      <c r="AZ1441" s="11"/>
      <c r="BA1441" s="11"/>
      <c r="BB1441" s="11"/>
      <c r="BC1441" s="11"/>
      <c r="BD1441" s="11"/>
      <c r="BE1441" s="11"/>
      <c r="BF1441" s="11"/>
      <c r="BG1441" s="11"/>
      <c r="BH1441" s="11"/>
      <c r="BI1441" s="11"/>
    </row>
    <row r="1442" spans="18:61" x14ac:dyDescent="0.2">
      <c r="R1442" s="11"/>
      <c r="S1442" s="154"/>
      <c r="T1442" s="13"/>
      <c r="U1442" s="13"/>
      <c r="V1442" s="11"/>
      <c r="W1442" s="11"/>
      <c r="X1442" s="12"/>
      <c r="AN1442" s="11"/>
      <c r="AO1442" s="11"/>
      <c r="AP1442" s="11"/>
      <c r="AQ1442" s="11"/>
      <c r="AR1442" s="11"/>
      <c r="AS1442" s="11"/>
      <c r="AT1442" s="11"/>
      <c r="AU1442" s="11"/>
      <c r="AV1442" s="11"/>
      <c r="AW1442" s="11"/>
      <c r="AX1442" s="11"/>
      <c r="AY1442" s="11"/>
      <c r="AZ1442" s="11"/>
      <c r="BA1442" s="11"/>
      <c r="BB1442" s="11"/>
      <c r="BC1442" s="11"/>
      <c r="BD1442" s="11"/>
      <c r="BE1442" s="11"/>
      <c r="BF1442" s="11"/>
      <c r="BG1442" s="11"/>
      <c r="BH1442" s="11"/>
      <c r="BI1442" s="11"/>
    </row>
    <row r="1443" spans="18:61" x14ac:dyDescent="0.2">
      <c r="R1443" s="11"/>
      <c r="S1443" s="154"/>
      <c r="T1443" s="13"/>
      <c r="U1443" s="13"/>
      <c r="V1443" s="11"/>
      <c r="W1443" s="11"/>
      <c r="X1443" s="12"/>
      <c r="AN1443" s="11"/>
      <c r="AO1443" s="11"/>
      <c r="AP1443" s="11"/>
      <c r="AQ1443" s="11"/>
      <c r="AR1443" s="11"/>
      <c r="AS1443" s="11"/>
      <c r="AT1443" s="11"/>
      <c r="AU1443" s="11"/>
      <c r="AV1443" s="11"/>
      <c r="AW1443" s="11"/>
      <c r="AX1443" s="11"/>
      <c r="AY1443" s="11"/>
      <c r="AZ1443" s="11"/>
      <c r="BA1443" s="11"/>
      <c r="BB1443" s="11"/>
      <c r="BC1443" s="11"/>
      <c r="BD1443" s="11"/>
      <c r="BE1443" s="11"/>
      <c r="BF1443" s="11"/>
      <c r="BG1443" s="11"/>
      <c r="BH1443" s="11"/>
      <c r="BI1443" s="11"/>
    </row>
    <row r="1444" spans="18:61" x14ac:dyDescent="0.2">
      <c r="R1444" s="11"/>
      <c r="S1444" s="154"/>
      <c r="T1444" s="13"/>
      <c r="U1444" s="13"/>
      <c r="V1444" s="11"/>
      <c r="W1444" s="11"/>
      <c r="X1444" s="12"/>
      <c r="AN1444" s="11"/>
      <c r="AO1444" s="11"/>
      <c r="AP1444" s="11"/>
      <c r="AQ1444" s="11"/>
      <c r="AR1444" s="11"/>
      <c r="AS1444" s="11"/>
      <c r="AT1444" s="11"/>
      <c r="AU1444" s="11"/>
      <c r="AV1444" s="11"/>
      <c r="AW1444" s="11"/>
      <c r="AX1444" s="11"/>
      <c r="AY1444" s="11"/>
      <c r="AZ1444" s="11"/>
      <c r="BA1444" s="11"/>
      <c r="BB1444" s="11"/>
      <c r="BC1444" s="11"/>
      <c r="BD1444" s="11"/>
      <c r="BE1444" s="11"/>
      <c r="BF1444" s="11"/>
      <c r="BG1444" s="11"/>
      <c r="BH1444" s="11"/>
      <c r="BI1444" s="11"/>
    </row>
    <row r="1445" spans="18:61" x14ac:dyDescent="0.2">
      <c r="R1445" s="11"/>
      <c r="S1445" s="154"/>
      <c r="T1445" s="13"/>
      <c r="U1445" s="13"/>
      <c r="V1445" s="11"/>
      <c r="W1445" s="11"/>
      <c r="X1445" s="12"/>
      <c r="AN1445" s="11"/>
      <c r="AO1445" s="11"/>
      <c r="AP1445" s="11"/>
      <c r="AQ1445" s="11"/>
      <c r="AR1445" s="11"/>
      <c r="AS1445" s="11"/>
      <c r="AT1445" s="11"/>
      <c r="AU1445" s="11"/>
      <c r="AV1445" s="11"/>
      <c r="AW1445" s="11"/>
      <c r="AX1445" s="11"/>
      <c r="AY1445" s="11"/>
      <c r="AZ1445" s="11"/>
      <c r="BA1445" s="11"/>
      <c r="BB1445" s="11"/>
      <c r="BC1445" s="11"/>
      <c r="BD1445" s="11"/>
      <c r="BE1445" s="11"/>
      <c r="BF1445" s="11"/>
      <c r="BG1445" s="11"/>
      <c r="BH1445" s="11"/>
      <c r="BI1445" s="11"/>
    </row>
    <row r="1446" spans="18:61" x14ac:dyDescent="0.2">
      <c r="R1446" s="11"/>
      <c r="S1446" s="154"/>
      <c r="T1446" s="13"/>
      <c r="U1446" s="13"/>
      <c r="V1446" s="11"/>
      <c r="W1446" s="11"/>
      <c r="X1446" s="12"/>
      <c r="AN1446" s="11"/>
      <c r="AO1446" s="11"/>
      <c r="AP1446" s="11"/>
      <c r="AQ1446" s="11"/>
      <c r="AR1446" s="11"/>
      <c r="AS1446" s="11"/>
      <c r="AT1446" s="11"/>
      <c r="AU1446" s="11"/>
      <c r="AV1446" s="11"/>
      <c r="AW1446" s="11"/>
      <c r="AX1446" s="11"/>
      <c r="AY1446" s="11"/>
      <c r="AZ1446" s="11"/>
      <c r="BA1446" s="11"/>
      <c r="BB1446" s="11"/>
      <c r="BC1446" s="11"/>
      <c r="BD1446" s="11"/>
      <c r="BE1446" s="11"/>
      <c r="BF1446" s="11"/>
      <c r="BG1446" s="11"/>
      <c r="BH1446" s="11"/>
      <c r="BI1446" s="11"/>
    </row>
    <row r="1447" spans="18:61" x14ac:dyDescent="0.2">
      <c r="R1447" s="11"/>
      <c r="S1447" s="154"/>
      <c r="T1447" s="13"/>
      <c r="U1447" s="13"/>
      <c r="V1447" s="11"/>
      <c r="W1447" s="11"/>
      <c r="X1447" s="12"/>
      <c r="AN1447" s="11"/>
      <c r="AO1447" s="11"/>
      <c r="AP1447" s="11"/>
      <c r="AQ1447" s="11"/>
      <c r="AR1447" s="11"/>
      <c r="AS1447" s="11"/>
      <c r="AT1447" s="11"/>
      <c r="AU1447" s="11"/>
      <c r="AV1447" s="11"/>
      <c r="AW1447" s="11"/>
      <c r="AX1447" s="11"/>
      <c r="AY1447" s="11"/>
      <c r="AZ1447" s="11"/>
      <c r="BA1447" s="11"/>
      <c r="BB1447" s="11"/>
      <c r="BC1447" s="11"/>
      <c r="BD1447" s="11"/>
      <c r="BE1447" s="11"/>
      <c r="BF1447" s="11"/>
      <c r="BG1447" s="11"/>
      <c r="BH1447" s="11"/>
      <c r="BI1447" s="11"/>
    </row>
    <row r="1448" spans="18:61" x14ac:dyDescent="0.2">
      <c r="R1448" s="11"/>
      <c r="S1448" s="154"/>
      <c r="T1448" s="13"/>
      <c r="U1448" s="13"/>
      <c r="V1448" s="11"/>
      <c r="W1448" s="11"/>
      <c r="X1448" s="12"/>
      <c r="AN1448" s="11"/>
      <c r="AO1448" s="11"/>
      <c r="AP1448" s="11"/>
      <c r="AQ1448" s="11"/>
      <c r="AR1448" s="11"/>
      <c r="AS1448" s="11"/>
      <c r="AT1448" s="11"/>
      <c r="AU1448" s="11"/>
      <c r="AV1448" s="11"/>
      <c r="AW1448" s="11"/>
      <c r="AX1448" s="11"/>
      <c r="AY1448" s="11"/>
      <c r="AZ1448" s="11"/>
      <c r="BA1448" s="11"/>
      <c r="BB1448" s="11"/>
      <c r="BC1448" s="11"/>
      <c r="BD1448" s="11"/>
      <c r="BE1448" s="11"/>
      <c r="BF1448" s="11"/>
      <c r="BG1448" s="11"/>
      <c r="BH1448" s="11"/>
      <c r="BI1448" s="11"/>
    </row>
    <row r="1449" spans="18:61" x14ac:dyDescent="0.2">
      <c r="R1449" s="11"/>
      <c r="S1449" s="154"/>
      <c r="T1449" s="13"/>
      <c r="U1449" s="13"/>
      <c r="V1449" s="11"/>
      <c r="W1449" s="11"/>
      <c r="X1449" s="12"/>
      <c r="AN1449" s="11"/>
      <c r="AO1449" s="11"/>
      <c r="AP1449" s="11"/>
      <c r="AQ1449" s="11"/>
      <c r="AR1449" s="11"/>
      <c r="AS1449" s="11"/>
      <c r="AT1449" s="11"/>
      <c r="AU1449" s="11"/>
      <c r="AV1449" s="11"/>
      <c r="AW1449" s="11"/>
      <c r="AX1449" s="11"/>
      <c r="AY1449" s="11"/>
      <c r="AZ1449" s="11"/>
      <c r="BA1449" s="11"/>
      <c r="BB1449" s="11"/>
      <c r="BC1449" s="11"/>
      <c r="BD1449" s="11"/>
      <c r="BE1449" s="11"/>
      <c r="BF1449" s="11"/>
      <c r="BG1449" s="11"/>
      <c r="BH1449" s="11"/>
      <c r="BI1449" s="11"/>
    </row>
    <row r="1450" spans="18:61" x14ac:dyDescent="0.2">
      <c r="R1450" s="11"/>
      <c r="S1450" s="154"/>
      <c r="T1450" s="13"/>
      <c r="U1450" s="13"/>
      <c r="V1450" s="11"/>
      <c r="W1450" s="11"/>
      <c r="X1450" s="12"/>
      <c r="AN1450" s="11"/>
      <c r="AO1450" s="11"/>
      <c r="AP1450" s="11"/>
      <c r="AQ1450" s="11"/>
      <c r="AR1450" s="11"/>
      <c r="AS1450" s="11"/>
      <c r="AT1450" s="11"/>
      <c r="AU1450" s="11"/>
      <c r="AV1450" s="11"/>
      <c r="AW1450" s="11"/>
      <c r="AX1450" s="11"/>
      <c r="AY1450" s="11"/>
      <c r="AZ1450" s="11"/>
      <c r="BA1450" s="11"/>
      <c r="BB1450" s="11"/>
      <c r="BC1450" s="11"/>
      <c r="BD1450" s="11"/>
      <c r="BE1450" s="11"/>
      <c r="BF1450" s="11"/>
      <c r="BG1450" s="11"/>
      <c r="BH1450" s="11"/>
      <c r="BI1450" s="11"/>
    </row>
    <row r="1451" spans="18:61" x14ac:dyDescent="0.2">
      <c r="R1451" s="11"/>
      <c r="S1451" s="154"/>
      <c r="T1451" s="13"/>
      <c r="U1451" s="13"/>
      <c r="V1451" s="11"/>
      <c r="W1451" s="11"/>
      <c r="X1451" s="12"/>
      <c r="AN1451" s="11"/>
      <c r="AO1451" s="11"/>
      <c r="AP1451" s="11"/>
      <c r="AQ1451" s="11"/>
      <c r="AR1451" s="11"/>
      <c r="AS1451" s="11"/>
      <c r="AT1451" s="11"/>
      <c r="AU1451" s="11"/>
      <c r="AV1451" s="11"/>
      <c r="AW1451" s="11"/>
      <c r="AX1451" s="11"/>
      <c r="AY1451" s="11"/>
      <c r="AZ1451" s="11"/>
      <c r="BA1451" s="11"/>
      <c r="BB1451" s="11"/>
      <c r="BC1451" s="11"/>
      <c r="BD1451" s="11"/>
      <c r="BE1451" s="11"/>
      <c r="BF1451" s="11"/>
      <c r="BG1451" s="11"/>
      <c r="BH1451" s="11"/>
      <c r="BI1451" s="11"/>
    </row>
    <row r="1452" spans="18:61" x14ac:dyDescent="0.2">
      <c r="R1452" s="11"/>
      <c r="S1452" s="154"/>
      <c r="T1452" s="13"/>
      <c r="U1452" s="13"/>
      <c r="V1452" s="11"/>
      <c r="W1452" s="11"/>
      <c r="X1452" s="12"/>
      <c r="AN1452" s="11"/>
      <c r="AO1452" s="11"/>
      <c r="AP1452" s="11"/>
      <c r="AQ1452" s="11"/>
      <c r="AR1452" s="11"/>
      <c r="AS1452" s="11"/>
      <c r="AT1452" s="11"/>
      <c r="AU1452" s="11"/>
      <c r="AV1452" s="11"/>
      <c r="AW1452" s="11"/>
      <c r="AX1452" s="11"/>
      <c r="AY1452" s="11"/>
      <c r="AZ1452" s="11"/>
      <c r="BA1452" s="11"/>
      <c r="BB1452" s="11"/>
      <c r="BC1452" s="11"/>
      <c r="BD1452" s="11"/>
      <c r="BE1452" s="11"/>
      <c r="BF1452" s="11"/>
      <c r="BG1452" s="11"/>
      <c r="BH1452" s="11"/>
      <c r="BI1452" s="11"/>
    </row>
    <row r="1453" spans="18:61" x14ac:dyDescent="0.2">
      <c r="R1453" s="11"/>
      <c r="S1453" s="154"/>
      <c r="T1453" s="13"/>
      <c r="U1453" s="13"/>
      <c r="V1453" s="11"/>
      <c r="W1453" s="11"/>
      <c r="X1453" s="12"/>
      <c r="AN1453" s="11"/>
      <c r="AO1453" s="11"/>
      <c r="AP1453" s="11"/>
      <c r="AQ1453" s="11"/>
      <c r="AR1453" s="11"/>
      <c r="AS1453" s="11"/>
      <c r="AT1453" s="11"/>
      <c r="AU1453" s="11"/>
      <c r="AV1453" s="11"/>
      <c r="AW1453" s="11"/>
      <c r="AX1453" s="11"/>
      <c r="AY1453" s="11"/>
      <c r="AZ1453" s="11"/>
      <c r="BA1453" s="11"/>
      <c r="BB1453" s="11"/>
      <c r="BC1453" s="11"/>
      <c r="BD1453" s="11"/>
      <c r="BE1453" s="11"/>
      <c r="BF1453" s="11"/>
      <c r="BG1453" s="11"/>
      <c r="BH1453" s="11"/>
      <c r="BI1453" s="11"/>
    </row>
    <row r="1454" spans="18:61" x14ac:dyDescent="0.2">
      <c r="R1454" s="11"/>
      <c r="S1454" s="154"/>
      <c r="T1454" s="13"/>
      <c r="U1454" s="13"/>
      <c r="V1454" s="11"/>
      <c r="W1454" s="11"/>
      <c r="X1454" s="12"/>
      <c r="AN1454" s="11"/>
      <c r="AO1454" s="11"/>
      <c r="AP1454" s="11"/>
      <c r="AQ1454" s="11"/>
      <c r="AR1454" s="11"/>
      <c r="AS1454" s="11"/>
      <c r="AT1454" s="11"/>
      <c r="AU1454" s="11"/>
      <c r="AV1454" s="11"/>
      <c r="AW1454" s="11"/>
      <c r="AX1454" s="11"/>
      <c r="AY1454" s="11"/>
      <c r="AZ1454" s="11"/>
      <c r="BA1454" s="11"/>
      <c r="BB1454" s="11"/>
      <c r="BC1454" s="11"/>
      <c r="BD1454" s="11"/>
      <c r="BE1454" s="11"/>
      <c r="BF1454" s="11"/>
      <c r="BG1454" s="11"/>
      <c r="BH1454" s="11"/>
      <c r="BI1454" s="11"/>
    </row>
    <row r="1455" spans="18:61" x14ac:dyDescent="0.2">
      <c r="R1455" s="11"/>
      <c r="S1455" s="154"/>
      <c r="T1455" s="13"/>
      <c r="U1455" s="13"/>
      <c r="V1455" s="11"/>
      <c r="W1455" s="11"/>
      <c r="X1455" s="12"/>
      <c r="AN1455" s="11"/>
      <c r="AO1455" s="11"/>
      <c r="AP1455" s="11"/>
      <c r="AQ1455" s="11"/>
      <c r="AR1455" s="11"/>
      <c r="AS1455" s="11"/>
      <c r="AT1455" s="11"/>
      <c r="AU1455" s="11"/>
      <c r="AV1455" s="11"/>
      <c r="AW1455" s="11"/>
      <c r="AX1455" s="11"/>
      <c r="AY1455" s="11"/>
      <c r="AZ1455" s="11"/>
      <c r="BA1455" s="11"/>
      <c r="BB1455" s="11"/>
      <c r="BC1455" s="11"/>
      <c r="BD1455" s="11"/>
      <c r="BE1455" s="11"/>
      <c r="BF1455" s="11"/>
      <c r="BG1455" s="11"/>
      <c r="BH1455" s="11"/>
      <c r="BI1455" s="11"/>
    </row>
    <row r="1456" spans="18:61" x14ac:dyDescent="0.2">
      <c r="R1456" s="11"/>
      <c r="S1456" s="154"/>
      <c r="T1456" s="13"/>
      <c r="U1456" s="13"/>
      <c r="V1456" s="11"/>
      <c r="W1456" s="11"/>
      <c r="X1456" s="12"/>
      <c r="AN1456" s="11"/>
      <c r="AO1456" s="11"/>
      <c r="AP1456" s="11"/>
      <c r="AQ1456" s="11"/>
      <c r="AR1456" s="11"/>
      <c r="AS1456" s="11"/>
      <c r="AT1456" s="11"/>
      <c r="AU1456" s="11"/>
      <c r="AV1456" s="11"/>
      <c r="AW1456" s="11"/>
      <c r="AX1456" s="11"/>
      <c r="AY1456" s="11"/>
      <c r="AZ1456" s="11"/>
      <c r="BA1456" s="11"/>
      <c r="BB1456" s="11"/>
      <c r="BC1456" s="11"/>
      <c r="BD1456" s="11"/>
      <c r="BE1456" s="11"/>
      <c r="BF1456" s="11"/>
      <c r="BG1456" s="11"/>
      <c r="BH1456" s="11"/>
      <c r="BI1456" s="11"/>
    </row>
    <row r="1457" spans="18:61" x14ac:dyDescent="0.2">
      <c r="R1457" s="11"/>
      <c r="S1457" s="154"/>
      <c r="T1457" s="13"/>
      <c r="U1457" s="13"/>
      <c r="V1457" s="11"/>
      <c r="W1457" s="11"/>
      <c r="X1457" s="12"/>
      <c r="AN1457" s="11"/>
      <c r="AO1457" s="11"/>
      <c r="AP1457" s="11"/>
      <c r="AQ1457" s="11"/>
      <c r="AR1457" s="11"/>
      <c r="AS1457" s="11"/>
      <c r="AT1457" s="11"/>
      <c r="AU1457" s="11"/>
      <c r="AV1457" s="11"/>
      <c r="AW1457" s="11"/>
      <c r="AX1457" s="11"/>
      <c r="AY1457" s="11"/>
      <c r="AZ1457" s="11"/>
      <c r="BA1457" s="11"/>
      <c r="BB1457" s="11"/>
      <c r="BC1457" s="11"/>
      <c r="BD1457" s="11"/>
      <c r="BE1457" s="11"/>
      <c r="BF1457" s="11"/>
      <c r="BG1457" s="11"/>
      <c r="BH1457" s="11"/>
      <c r="BI1457" s="11"/>
    </row>
    <row r="1458" spans="18:61" x14ac:dyDescent="0.2">
      <c r="R1458" s="11"/>
      <c r="S1458" s="154"/>
      <c r="T1458" s="13"/>
      <c r="U1458" s="13"/>
      <c r="V1458" s="11"/>
      <c r="W1458" s="11"/>
      <c r="X1458" s="12"/>
      <c r="AN1458" s="11"/>
      <c r="AO1458" s="11"/>
      <c r="AP1458" s="11"/>
      <c r="AQ1458" s="11"/>
      <c r="AR1458" s="11"/>
      <c r="AS1458" s="11"/>
      <c r="AT1458" s="11"/>
      <c r="AU1458" s="11"/>
      <c r="AV1458" s="11"/>
      <c r="AW1458" s="11"/>
      <c r="AX1458" s="11"/>
      <c r="AY1458" s="11"/>
      <c r="AZ1458" s="11"/>
      <c r="BA1458" s="11"/>
      <c r="BB1458" s="11"/>
      <c r="BC1458" s="11"/>
      <c r="BD1458" s="11"/>
      <c r="BE1458" s="11"/>
      <c r="BF1458" s="11"/>
      <c r="BG1458" s="11"/>
      <c r="BH1458" s="11"/>
      <c r="BI1458" s="11"/>
    </row>
    <row r="1459" spans="18:61" x14ac:dyDescent="0.2">
      <c r="R1459" s="11"/>
      <c r="S1459" s="154"/>
      <c r="T1459" s="13"/>
      <c r="U1459" s="13"/>
      <c r="V1459" s="11"/>
      <c r="W1459" s="11"/>
      <c r="X1459" s="12"/>
      <c r="AN1459" s="11"/>
      <c r="AO1459" s="11"/>
      <c r="AP1459" s="11"/>
      <c r="AQ1459" s="11"/>
      <c r="AR1459" s="11"/>
      <c r="AS1459" s="11"/>
      <c r="AT1459" s="11"/>
      <c r="AU1459" s="11"/>
      <c r="AV1459" s="11"/>
      <c r="AW1459" s="11"/>
      <c r="AX1459" s="11"/>
      <c r="AY1459" s="11"/>
      <c r="AZ1459" s="11"/>
      <c r="BA1459" s="11"/>
      <c r="BB1459" s="11"/>
      <c r="BC1459" s="11"/>
      <c r="BD1459" s="11"/>
      <c r="BE1459" s="11"/>
      <c r="BF1459" s="11"/>
      <c r="BG1459" s="11"/>
      <c r="BH1459" s="11"/>
      <c r="BI1459" s="11"/>
    </row>
    <row r="1460" spans="18:61" x14ac:dyDescent="0.2">
      <c r="R1460" s="11"/>
      <c r="S1460" s="154"/>
      <c r="T1460" s="13"/>
      <c r="U1460" s="13"/>
      <c r="V1460" s="11"/>
      <c r="W1460" s="11"/>
      <c r="X1460" s="12"/>
      <c r="AN1460" s="11"/>
      <c r="AO1460" s="11"/>
      <c r="AP1460" s="11"/>
      <c r="AQ1460" s="11"/>
      <c r="AR1460" s="11"/>
      <c r="AS1460" s="11"/>
      <c r="AT1460" s="11"/>
      <c r="AU1460" s="11"/>
      <c r="AV1460" s="11"/>
      <c r="AW1460" s="11"/>
      <c r="AX1460" s="11"/>
      <c r="AY1460" s="11"/>
      <c r="AZ1460" s="11"/>
      <c r="BA1460" s="11"/>
      <c r="BB1460" s="11"/>
      <c r="BC1460" s="11"/>
      <c r="BD1460" s="11"/>
      <c r="BE1460" s="11"/>
      <c r="BF1460" s="11"/>
      <c r="BG1460" s="11"/>
      <c r="BH1460" s="11"/>
      <c r="BI1460" s="11"/>
    </row>
    <row r="1461" spans="18:61" x14ac:dyDescent="0.2">
      <c r="R1461" s="11"/>
      <c r="S1461" s="154"/>
      <c r="T1461" s="13"/>
      <c r="U1461" s="13"/>
      <c r="V1461" s="11"/>
      <c r="W1461" s="11"/>
      <c r="X1461" s="12"/>
      <c r="AN1461" s="11"/>
      <c r="AO1461" s="11"/>
      <c r="AP1461" s="11"/>
      <c r="AQ1461" s="11"/>
      <c r="AR1461" s="11"/>
      <c r="AS1461" s="11"/>
      <c r="AT1461" s="11"/>
      <c r="AU1461" s="11"/>
      <c r="AV1461" s="11"/>
      <c r="AW1461" s="11"/>
      <c r="AX1461" s="11"/>
      <c r="AY1461" s="11"/>
      <c r="AZ1461" s="11"/>
      <c r="BA1461" s="11"/>
      <c r="BB1461" s="11"/>
      <c r="BC1461" s="11"/>
      <c r="BD1461" s="11"/>
      <c r="BE1461" s="11"/>
      <c r="BF1461" s="11"/>
      <c r="BG1461" s="11"/>
      <c r="BH1461" s="11"/>
      <c r="BI1461" s="11"/>
    </row>
    <row r="1462" spans="18:61" x14ac:dyDescent="0.2">
      <c r="R1462" s="11"/>
      <c r="S1462" s="154"/>
      <c r="T1462" s="13"/>
      <c r="U1462" s="13"/>
      <c r="V1462" s="11"/>
      <c r="W1462" s="11"/>
      <c r="X1462" s="12"/>
      <c r="AN1462" s="11"/>
      <c r="AO1462" s="11"/>
      <c r="AP1462" s="11"/>
      <c r="AQ1462" s="11"/>
      <c r="AR1462" s="11"/>
      <c r="AS1462" s="11"/>
      <c r="AT1462" s="11"/>
      <c r="AU1462" s="11"/>
      <c r="AV1462" s="11"/>
      <c r="AW1462" s="11"/>
      <c r="AX1462" s="11"/>
      <c r="AY1462" s="11"/>
      <c r="AZ1462" s="11"/>
      <c r="BA1462" s="11"/>
      <c r="BB1462" s="11"/>
      <c r="BC1462" s="11"/>
      <c r="BD1462" s="11"/>
      <c r="BE1462" s="11"/>
      <c r="BF1462" s="11"/>
      <c r="BG1462" s="11"/>
      <c r="BH1462" s="11"/>
      <c r="BI1462" s="11"/>
    </row>
    <row r="1463" spans="18:61" x14ac:dyDescent="0.2">
      <c r="R1463" s="11"/>
      <c r="S1463" s="154"/>
      <c r="T1463" s="13"/>
      <c r="U1463" s="13"/>
      <c r="V1463" s="11"/>
      <c r="W1463" s="11"/>
      <c r="X1463" s="12"/>
      <c r="AN1463" s="11"/>
      <c r="AO1463" s="11"/>
      <c r="AP1463" s="11"/>
      <c r="AQ1463" s="11"/>
      <c r="AR1463" s="11"/>
      <c r="AS1463" s="11"/>
      <c r="AT1463" s="11"/>
      <c r="AU1463" s="11"/>
      <c r="AV1463" s="11"/>
      <c r="AW1463" s="11"/>
      <c r="AX1463" s="11"/>
      <c r="AY1463" s="11"/>
      <c r="AZ1463" s="11"/>
      <c r="BA1463" s="11"/>
      <c r="BB1463" s="11"/>
      <c r="BC1463" s="11"/>
      <c r="BD1463" s="11"/>
      <c r="BE1463" s="11"/>
      <c r="BF1463" s="11"/>
      <c r="BG1463" s="11"/>
      <c r="BH1463" s="11"/>
      <c r="BI1463" s="11"/>
    </row>
    <row r="1464" spans="18:61" x14ac:dyDescent="0.2">
      <c r="R1464" s="11"/>
      <c r="S1464" s="154"/>
      <c r="T1464" s="13"/>
      <c r="U1464" s="13"/>
      <c r="V1464" s="11"/>
      <c r="W1464" s="11"/>
      <c r="X1464" s="12"/>
      <c r="AN1464" s="11"/>
      <c r="AO1464" s="11"/>
      <c r="AP1464" s="11"/>
      <c r="AQ1464" s="11"/>
      <c r="AR1464" s="11"/>
      <c r="AS1464" s="11"/>
      <c r="AT1464" s="11"/>
      <c r="AU1464" s="11"/>
      <c r="AV1464" s="11"/>
      <c r="AW1464" s="11"/>
      <c r="AX1464" s="11"/>
      <c r="AY1464" s="11"/>
      <c r="AZ1464" s="11"/>
      <c r="BA1464" s="11"/>
      <c r="BB1464" s="11"/>
      <c r="BC1464" s="11"/>
      <c r="BD1464" s="11"/>
      <c r="BE1464" s="11"/>
      <c r="BF1464" s="11"/>
      <c r="BG1464" s="11"/>
      <c r="BH1464" s="11"/>
      <c r="BI1464" s="11"/>
    </row>
    <row r="1465" spans="18:61" x14ac:dyDescent="0.2">
      <c r="R1465" s="11"/>
      <c r="S1465" s="154"/>
      <c r="T1465" s="13"/>
      <c r="U1465" s="13"/>
      <c r="V1465" s="11"/>
      <c r="W1465" s="11"/>
      <c r="X1465" s="12"/>
      <c r="AN1465" s="11"/>
      <c r="AO1465" s="11"/>
      <c r="AP1465" s="11"/>
      <c r="AQ1465" s="11"/>
      <c r="AR1465" s="11"/>
      <c r="AS1465" s="11"/>
      <c r="AT1465" s="11"/>
      <c r="AU1465" s="11"/>
      <c r="AV1465" s="11"/>
      <c r="AW1465" s="11"/>
      <c r="AX1465" s="11"/>
      <c r="AY1465" s="11"/>
      <c r="AZ1465" s="11"/>
      <c r="BA1465" s="11"/>
      <c r="BB1465" s="11"/>
      <c r="BC1465" s="11"/>
      <c r="BD1465" s="11"/>
      <c r="BE1465" s="11"/>
      <c r="BF1465" s="11"/>
      <c r="BG1465" s="11"/>
      <c r="BH1465" s="11"/>
      <c r="BI1465" s="11"/>
    </row>
    <row r="1466" spans="18:61" x14ac:dyDescent="0.2">
      <c r="R1466" s="11"/>
      <c r="S1466" s="154"/>
      <c r="T1466" s="13"/>
      <c r="U1466" s="13"/>
      <c r="V1466" s="11"/>
      <c r="W1466" s="11"/>
      <c r="X1466" s="12"/>
      <c r="AN1466" s="11"/>
      <c r="AO1466" s="11"/>
      <c r="AP1466" s="11"/>
      <c r="AQ1466" s="11"/>
      <c r="AR1466" s="11"/>
      <c r="AS1466" s="11"/>
      <c r="AT1466" s="11"/>
      <c r="AU1466" s="11"/>
      <c r="AV1466" s="11"/>
      <c r="AW1466" s="11"/>
      <c r="AX1466" s="11"/>
      <c r="AY1466" s="11"/>
      <c r="AZ1466" s="11"/>
      <c r="BA1466" s="11"/>
      <c r="BB1466" s="11"/>
      <c r="BC1466" s="11"/>
      <c r="BD1466" s="11"/>
      <c r="BE1466" s="11"/>
      <c r="BF1466" s="11"/>
      <c r="BG1466" s="11"/>
      <c r="BH1466" s="11"/>
      <c r="BI1466" s="11"/>
    </row>
    <row r="1467" spans="18:61" x14ac:dyDescent="0.2">
      <c r="R1467" s="11"/>
      <c r="S1467" s="154"/>
      <c r="T1467" s="13"/>
      <c r="U1467" s="13"/>
      <c r="V1467" s="11"/>
      <c r="W1467" s="11"/>
      <c r="X1467" s="12"/>
      <c r="AN1467" s="11"/>
      <c r="AO1467" s="11"/>
      <c r="AP1467" s="11"/>
      <c r="AQ1467" s="11"/>
      <c r="AR1467" s="11"/>
      <c r="AS1467" s="11"/>
      <c r="AT1467" s="11"/>
      <c r="AU1467" s="11"/>
      <c r="AV1467" s="11"/>
      <c r="AW1467" s="11"/>
      <c r="AX1467" s="11"/>
      <c r="AY1467" s="11"/>
      <c r="AZ1467" s="11"/>
      <c r="BA1467" s="11"/>
      <c r="BB1467" s="11"/>
      <c r="BC1467" s="11"/>
      <c r="BD1467" s="11"/>
      <c r="BE1467" s="11"/>
      <c r="BF1467" s="11"/>
      <c r="BG1467" s="11"/>
      <c r="BH1467" s="11"/>
      <c r="BI1467" s="11"/>
    </row>
    <row r="1468" spans="18:61" x14ac:dyDescent="0.2">
      <c r="R1468" s="11"/>
      <c r="S1468" s="154"/>
      <c r="T1468" s="13"/>
      <c r="U1468" s="13"/>
      <c r="V1468" s="11"/>
      <c r="W1468" s="11"/>
      <c r="X1468" s="12"/>
      <c r="AN1468" s="11"/>
      <c r="AO1468" s="11"/>
      <c r="AP1468" s="11"/>
      <c r="AQ1468" s="11"/>
      <c r="AR1468" s="11"/>
      <c r="AS1468" s="11"/>
      <c r="AT1468" s="11"/>
      <c r="AU1468" s="11"/>
      <c r="AV1468" s="11"/>
      <c r="AW1468" s="11"/>
      <c r="AX1468" s="11"/>
      <c r="AY1468" s="11"/>
      <c r="AZ1468" s="11"/>
      <c r="BA1468" s="11"/>
      <c r="BB1468" s="11"/>
      <c r="BC1468" s="11"/>
      <c r="BD1468" s="11"/>
      <c r="BE1468" s="11"/>
      <c r="BF1468" s="11"/>
      <c r="BG1468" s="11"/>
      <c r="BH1468" s="11"/>
      <c r="BI1468" s="11"/>
    </row>
    <row r="1469" spans="18:61" x14ac:dyDescent="0.2">
      <c r="R1469" s="11"/>
      <c r="S1469" s="154"/>
      <c r="T1469" s="13"/>
      <c r="U1469" s="13"/>
      <c r="V1469" s="11"/>
      <c r="W1469" s="11"/>
      <c r="X1469" s="12"/>
      <c r="AN1469" s="11"/>
      <c r="AO1469" s="11"/>
      <c r="AP1469" s="11"/>
      <c r="AQ1469" s="11"/>
      <c r="AR1469" s="11"/>
      <c r="AS1469" s="11"/>
      <c r="AT1469" s="11"/>
      <c r="AU1469" s="11"/>
      <c r="AV1469" s="11"/>
      <c r="AW1469" s="11"/>
      <c r="AX1469" s="11"/>
      <c r="AY1469" s="11"/>
      <c r="AZ1469" s="11"/>
      <c r="BA1469" s="11"/>
      <c r="BB1469" s="11"/>
      <c r="BC1469" s="11"/>
      <c r="BD1469" s="11"/>
      <c r="BE1469" s="11"/>
      <c r="BF1469" s="11"/>
      <c r="BG1469" s="11"/>
      <c r="BH1469" s="11"/>
      <c r="BI1469" s="11"/>
    </row>
    <row r="1470" spans="18:61" x14ac:dyDescent="0.2">
      <c r="R1470" s="11"/>
      <c r="S1470" s="154"/>
      <c r="T1470" s="13"/>
      <c r="U1470" s="13"/>
      <c r="V1470" s="11"/>
      <c r="W1470" s="11"/>
      <c r="X1470" s="12"/>
      <c r="AN1470" s="11"/>
      <c r="AO1470" s="11"/>
      <c r="AP1470" s="11"/>
      <c r="AQ1470" s="11"/>
      <c r="AR1470" s="11"/>
      <c r="AS1470" s="11"/>
      <c r="AT1470" s="11"/>
      <c r="AU1470" s="11"/>
      <c r="AV1470" s="11"/>
      <c r="AW1470" s="11"/>
      <c r="AX1470" s="11"/>
      <c r="AY1470" s="11"/>
      <c r="AZ1470" s="11"/>
      <c r="BA1470" s="11"/>
      <c r="BB1470" s="11"/>
      <c r="BC1470" s="11"/>
      <c r="BD1470" s="11"/>
      <c r="BE1470" s="11"/>
      <c r="BF1470" s="11"/>
      <c r="BG1470" s="11"/>
      <c r="BH1470" s="11"/>
      <c r="BI1470" s="11"/>
    </row>
    <row r="1471" spans="18:61" x14ac:dyDescent="0.2">
      <c r="R1471" s="11"/>
      <c r="S1471" s="154"/>
      <c r="T1471" s="13"/>
      <c r="U1471" s="13"/>
      <c r="V1471" s="11"/>
      <c r="W1471" s="11"/>
      <c r="X1471" s="12"/>
      <c r="AN1471" s="11"/>
      <c r="AO1471" s="11"/>
      <c r="AP1471" s="11"/>
      <c r="AQ1471" s="11"/>
      <c r="AR1471" s="11"/>
      <c r="AS1471" s="11"/>
      <c r="AT1471" s="11"/>
      <c r="AU1471" s="11"/>
      <c r="AV1471" s="11"/>
      <c r="AW1471" s="11"/>
      <c r="AX1471" s="11"/>
      <c r="AY1471" s="11"/>
      <c r="AZ1471" s="11"/>
      <c r="BA1471" s="11"/>
      <c r="BB1471" s="11"/>
      <c r="BC1471" s="11"/>
      <c r="BD1471" s="11"/>
      <c r="BE1471" s="11"/>
      <c r="BF1471" s="11"/>
      <c r="BG1471" s="11"/>
      <c r="BH1471" s="11"/>
      <c r="BI1471" s="11"/>
    </row>
    <row r="1472" spans="18:61" x14ac:dyDescent="0.2">
      <c r="R1472" s="11"/>
      <c r="S1472" s="154"/>
      <c r="T1472" s="13"/>
      <c r="U1472" s="13"/>
      <c r="V1472" s="11"/>
      <c r="W1472" s="11"/>
      <c r="X1472" s="12"/>
      <c r="AN1472" s="11"/>
      <c r="AO1472" s="11"/>
      <c r="AP1472" s="11"/>
      <c r="AQ1472" s="11"/>
      <c r="AR1472" s="11"/>
      <c r="AS1472" s="11"/>
      <c r="AT1472" s="11"/>
      <c r="AU1472" s="11"/>
      <c r="AV1472" s="11"/>
      <c r="AW1472" s="11"/>
      <c r="AX1472" s="11"/>
      <c r="AY1472" s="11"/>
      <c r="AZ1472" s="11"/>
      <c r="BA1472" s="11"/>
      <c r="BB1472" s="11"/>
      <c r="BC1472" s="11"/>
      <c r="BD1472" s="11"/>
      <c r="BE1472" s="11"/>
      <c r="BF1472" s="11"/>
      <c r="BG1472" s="11"/>
      <c r="BH1472" s="11"/>
      <c r="BI1472" s="11"/>
    </row>
    <row r="1473" spans="18:61" x14ac:dyDescent="0.2">
      <c r="R1473" s="11"/>
      <c r="S1473" s="154"/>
      <c r="T1473" s="13"/>
      <c r="U1473" s="13"/>
      <c r="V1473" s="11"/>
      <c r="W1473" s="11"/>
      <c r="X1473" s="12"/>
      <c r="AN1473" s="11"/>
      <c r="AO1473" s="11"/>
      <c r="AP1473" s="11"/>
      <c r="AQ1473" s="11"/>
      <c r="AR1473" s="11"/>
      <c r="AS1473" s="11"/>
      <c r="AT1473" s="11"/>
      <c r="AU1473" s="11"/>
      <c r="AV1473" s="11"/>
      <c r="AW1473" s="11"/>
      <c r="AX1473" s="11"/>
      <c r="AY1473" s="11"/>
      <c r="AZ1473" s="11"/>
      <c r="BA1473" s="11"/>
      <c r="BB1473" s="11"/>
      <c r="BC1473" s="11"/>
      <c r="BD1473" s="11"/>
      <c r="BE1473" s="11"/>
      <c r="BF1473" s="11"/>
      <c r="BG1473" s="11"/>
      <c r="BH1473" s="11"/>
      <c r="BI1473" s="11"/>
    </row>
    <row r="1474" spans="18:61" x14ac:dyDescent="0.2">
      <c r="R1474" s="11"/>
      <c r="S1474" s="154"/>
      <c r="T1474" s="13"/>
      <c r="U1474" s="13"/>
      <c r="V1474" s="11"/>
      <c r="W1474" s="11"/>
      <c r="X1474" s="12"/>
      <c r="AN1474" s="11"/>
      <c r="AO1474" s="11"/>
      <c r="AP1474" s="11"/>
      <c r="AQ1474" s="11"/>
      <c r="AR1474" s="11"/>
      <c r="AS1474" s="11"/>
      <c r="AT1474" s="11"/>
      <c r="AU1474" s="11"/>
      <c r="AV1474" s="11"/>
      <c r="AW1474" s="11"/>
      <c r="AX1474" s="11"/>
      <c r="AY1474" s="11"/>
      <c r="AZ1474" s="11"/>
      <c r="BA1474" s="11"/>
      <c r="BB1474" s="11"/>
      <c r="BC1474" s="11"/>
      <c r="BD1474" s="11"/>
      <c r="BE1474" s="11"/>
      <c r="BF1474" s="11"/>
      <c r="BG1474" s="11"/>
      <c r="BH1474" s="11"/>
      <c r="BI1474" s="11"/>
    </row>
    <row r="1475" spans="18:61" x14ac:dyDescent="0.2">
      <c r="R1475" s="11"/>
      <c r="S1475" s="154"/>
      <c r="T1475" s="13"/>
      <c r="U1475" s="13"/>
      <c r="V1475" s="11"/>
      <c r="W1475" s="11"/>
      <c r="X1475" s="12"/>
      <c r="AN1475" s="11"/>
      <c r="AO1475" s="11"/>
      <c r="AP1475" s="11"/>
      <c r="AQ1475" s="11"/>
      <c r="AR1475" s="11"/>
      <c r="AS1475" s="11"/>
      <c r="AT1475" s="11"/>
      <c r="AU1475" s="11"/>
      <c r="AV1475" s="11"/>
      <c r="AW1475" s="11"/>
      <c r="AX1475" s="11"/>
      <c r="AY1475" s="11"/>
      <c r="AZ1475" s="11"/>
      <c r="BA1475" s="11"/>
      <c r="BB1475" s="11"/>
      <c r="BC1475" s="11"/>
      <c r="BD1475" s="11"/>
      <c r="BE1475" s="11"/>
      <c r="BF1475" s="11"/>
      <c r="BG1475" s="11"/>
      <c r="BH1475" s="11"/>
      <c r="BI1475" s="11"/>
    </row>
    <row r="1476" spans="18:61" x14ac:dyDescent="0.2">
      <c r="R1476" s="11"/>
      <c r="S1476" s="154"/>
      <c r="T1476" s="13"/>
      <c r="U1476" s="13"/>
      <c r="V1476" s="11"/>
      <c r="W1476" s="11"/>
      <c r="X1476" s="12"/>
      <c r="AN1476" s="11"/>
      <c r="AO1476" s="11"/>
      <c r="AP1476" s="11"/>
      <c r="AQ1476" s="11"/>
      <c r="AR1476" s="11"/>
      <c r="AS1476" s="11"/>
      <c r="AT1476" s="11"/>
      <c r="AU1476" s="11"/>
      <c r="AV1476" s="11"/>
      <c r="AW1476" s="11"/>
      <c r="AX1476" s="11"/>
      <c r="AY1476" s="11"/>
      <c r="AZ1476" s="11"/>
      <c r="BA1476" s="11"/>
      <c r="BB1476" s="11"/>
      <c r="BC1476" s="11"/>
      <c r="BD1476" s="11"/>
      <c r="BE1476" s="11"/>
      <c r="BF1476" s="11"/>
      <c r="BG1476" s="11"/>
      <c r="BH1476" s="11"/>
      <c r="BI1476" s="11"/>
    </row>
    <row r="1477" spans="18:61" x14ac:dyDescent="0.2">
      <c r="R1477" s="11"/>
      <c r="S1477" s="154"/>
      <c r="T1477" s="13"/>
      <c r="U1477" s="13"/>
      <c r="V1477" s="11"/>
      <c r="W1477" s="11"/>
      <c r="X1477" s="12"/>
      <c r="AN1477" s="11"/>
      <c r="AO1477" s="11"/>
      <c r="AP1477" s="11"/>
      <c r="AQ1477" s="11"/>
      <c r="AR1477" s="11"/>
      <c r="AS1477" s="11"/>
      <c r="AT1477" s="11"/>
      <c r="AU1477" s="11"/>
      <c r="AV1477" s="11"/>
      <c r="AW1477" s="11"/>
      <c r="AX1477" s="11"/>
      <c r="AY1477" s="11"/>
      <c r="AZ1477" s="11"/>
      <c r="BA1477" s="11"/>
      <c r="BB1477" s="11"/>
      <c r="BC1477" s="11"/>
      <c r="BD1477" s="11"/>
      <c r="BE1477" s="11"/>
      <c r="BF1477" s="11"/>
      <c r="BG1477" s="11"/>
      <c r="BH1477" s="11"/>
      <c r="BI1477" s="11"/>
    </row>
    <row r="1478" spans="18:61" x14ac:dyDescent="0.2">
      <c r="R1478" s="11"/>
      <c r="S1478" s="154"/>
      <c r="T1478" s="13"/>
      <c r="U1478" s="13"/>
      <c r="V1478" s="11"/>
      <c r="W1478" s="11"/>
      <c r="X1478" s="12"/>
      <c r="AN1478" s="11"/>
      <c r="AO1478" s="11"/>
      <c r="AP1478" s="11"/>
      <c r="AQ1478" s="11"/>
      <c r="AR1478" s="11"/>
      <c r="AS1478" s="11"/>
      <c r="AT1478" s="11"/>
      <c r="AU1478" s="11"/>
      <c r="AV1478" s="11"/>
      <c r="AW1478" s="11"/>
      <c r="AX1478" s="11"/>
      <c r="AY1478" s="11"/>
      <c r="AZ1478" s="11"/>
      <c r="BA1478" s="11"/>
      <c r="BB1478" s="11"/>
      <c r="BC1478" s="11"/>
      <c r="BD1478" s="11"/>
      <c r="BE1478" s="11"/>
      <c r="BF1478" s="11"/>
      <c r="BG1478" s="11"/>
      <c r="BH1478" s="11"/>
      <c r="BI1478" s="11"/>
    </row>
    <row r="1479" spans="18:61" x14ac:dyDescent="0.2">
      <c r="R1479" s="11"/>
      <c r="S1479" s="154"/>
      <c r="T1479" s="13"/>
      <c r="U1479" s="13"/>
      <c r="V1479" s="11"/>
      <c r="W1479" s="11"/>
      <c r="X1479" s="12"/>
      <c r="AN1479" s="11"/>
      <c r="AO1479" s="11"/>
      <c r="AP1479" s="11"/>
      <c r="AQ1479" s="11"/>
      <c r="AR1479" s="11"/>
      <c r="AS1479" s="11"/>
      <c r="AT1479" s="11"/>
      <c r="AU1479" s="11"/>
      <c r="AV1479" s="11"/>
      <c r="AW1479" s="11"/>
      <c r="AX1479" s="11"/>
      <c r="AY1479" s="11"/>
      <c r="AZ1479" s="11"/>
      <c r="BA1479" s="11"/>
      <c r="BB1479" s="11"/>
      <c r="BC1479" s="11"/>
      <c r="BD1479" s="11"/>
      <c r="BE1479" s="11"/>
      <c r="BF1479" s="11"/>
      <c r="BG1479" s="11"/>
      <c r="BH1479" s="11"/>
      <c r="BI1479" s="11"/>
    </row>
    <row r="1480" spans="18:61" x14ac:dyDescent="0.2">
      <c r="R1480" s="11"/>
      <c r="S1480" s="154"/>
      <c r="T1480" s="13"/>
      <c r="U1480" s="13"/>
      <c r="V1480" s="11"/>
      <c r="W1480" s="11"/>
      <c r="X1480" s="12"/>
      <c r="AN1480" s="11"/>
      <c r="AO1480" s="11"/>
      <c r="AP1480" s="11"/>
      <c r="AQ1480" s="11"/>
      <c r="AR1480" s="11"/>
      <c r="AS1480" s="11"/>
      <c r="AT1480" s="11"/>
      <c r="AU1480" s="11"/>
      <c r="AV1480" s="11"/>
      <c r="AW1480" s="11"/>
      <c r="AX1480" s="11"/>
      <c r="AY1480" s="11"/>
      <c r="AZ1480" s="11"/>
      <c r="BA1480" s="11"/>
      <c r="BB1480" s="11"/>
      <c r="BC1480" s="11"/>
      <c r="BD1480" s="11"/>
      <c r="BE1480" s="11"/>
      <c r="BF1480" s="11"/>
      <c r="BG1480" s="11"/>
      <c r="BH1480" s="11"/>
      <c r="BI1480" s="11"/>
    </row>
    <row r="1481" spans="18:61" x14ac:dyDescent="0.2">
      <c r="R1481" s="11"/>
      <c r="S1481" s="154"/>
      <c r="T1481" s="13"/>
      <c r="U1481" s="13"/>
      <c r="V1481" s="11"/>
      <c r="W1481" s="11"/>
      <c r="X1481" s="12"/>
      <c r="AN1481" s="11"/>
      <c r="AO1481" s="11"/>
      <c r="AP1481" s="11"/>
      <c r="AQ1481" s="11"/>
      <c r="AR1481" s="11"/>
      <c r="AS1481" s="11"/>
      <c r="AT1481" s="11"/>
      <c r="AU1481" s="11"/>
      <c r="AV1481" s="11"/>
      <c r="AW1481" s="11"/>
      <c r="AX1481" s="11"/>
      <c r="AY1481" s="11"/>
      <c r="AZ1481" s="11"/>
      <c r="BA1481" s="11"/>
      <c r="BB1481" s="11"/>
      <c r="BC1481" s="11"/>
      <c r="BD1481" s="11"/>
      <c r="BE1481" s="11"/>
      <c r="BF1481" s="11"/>
      <c r="BG1481" s="11"/>
      <c r="BH1481" s="11"/>
      <c r="BI1481" s="11"/>
    </row>
    <row r="1482" spans="18:61" x14ac:dyDescent="0.2">
      <c r="R1482" s="11"/>
      <c r="S1482" s="154"/>
      <c r="T1482" s="13"/>
      <c r="U1482" s="13"/>
      <c r="V1482" s="11"/>
      <c r="W1482" s="11"/>
      <c r="X1482" s="12"/>
      <c r="AN1482" s="11"/>
      <c r="AO1482" s="11"/>
      <c r="AP1482" s="11"/>
      <c r="AQ1482" s="11"/>
      <c r="AR1482" s="11"/>
      <c r="AS1482" s="11"/>
      <c r="AT1482" s="11"/>
      <c r="AU1482" s="11"/>
      <c r="AV1482" s="11"/>
      <c r="AW1482" s="11"/>
      <c r="AX1482" s="11"/>
      <c r="AY1482" s="11"/>
      <c r="AZ1482" s="11"/>
      <c r="BA1482" s="11"/>
      <c r="BB1482" s="11"/>
      <c r="BC1482" s="11"/>
      <c r="BD1482" s="11"/>
      <c r="BE1482" s="11"/>
      <c r="BF1482" s="11"/>
      <c r="BG1482" s="11"/>
      <c r="BH1482" s="11"/>
      <c r="BI1482" s="11"/>
    </row>
    <row r="1483" spans="18:61" x14ac:dyDescent="0.2">
      <c r="R1483" s="11"/>
      <c r="S1483" s="154"/>
      <c r="T1483" s="13"/>
      <c r="U1483" s="13"/>
      <c r="V1483" s="11"/>
      <c r="W1483" s="11"/>
      <c r="X1483" s="12"/>
      <c r="AN1483" s="11"/>
      <c r="AO1483" s="11"/>
      <c r="AP1483" s="11"/>
      <c r="AQ1483" s="11"/>
      <c r="AR1483" s="11"/>
      <c r="AS1483" s="11"/>
      <c r="AT1483" s="11"/>
      <c r="AU1483" s="11"/>
      <c r="AV1483" s="11"/>
      <c r="AW1483" s="11"/>
      <c r="AX1483" s="11"/>
      <c r="AY1483" s="11"/>
      <c r="AZ1483" s="11"/>
      <c r="BA1483" s="11"/>
      <c r="BB1483" s="11"/>
      <c r="BC1483" s="11"/>
      <c r="BD1483" s="11"/>
      <c r="BE1483" s="11"/>
      <c r="BF1483" s="11"/>
      <c r="BG1483" s="11"/>
      <c r="BH1483" s="11"/>
      <c r="BI1483" s="11"/>
    </row>
    <row r="1484" spans="18:61" x14ac:dyDescent="0.2">
      <c r="R1484" s="11"/>
      <c r="S1484" s="154"/>
      <c r="T1484" s="13"/>
      <c r="U1484" s="13"/>
      <c r="V1484" s="11"/>
      <c r="W1484" s="11"/>
      <c r="X1484" s="12"/>
      <c r="AN1484" s="11"/>
      <c r="AO1484" s="11"/>
      <c r="AP1484" s="11"/>
      <c r="AQ1484" s="11"/>
      <c r="AR1484" s="11"/>
      <c r="AS1484" s="11"/>
      <c r="AT1484" s="11"/>
      <c r="AU1484" s="11"/>
      <c r="AV1484" s="11"/>
      <c r="AW1484" s="11"/>
      <c r="AX1484" s="11"/>
      <c r="AY1484" s="11"/>
      <c r="AZ1484" s="11"/>
      <c r="BA1484" s="11"/>
      <c r="BB1484" s="11"/>
      <c r="BC1484" s="11"/>
      <c r="BD1484" s="11"/>
      <c r="BE1484" s="11"/>
      <c r="BF1484" s="11"/>
      <c r="BG1484" s="11"/>
      <c r="BH1484" s="11"/>
      <c r="BI1484" s="11"/>
    </row>
    <row r="1485" spans="18:61" x14ac:dyDescent="0.2">
      <c r="R1485" s="11"/>
      <c r="S1485" s="154"/>
      <c r="T1485" s="13"/>
      <c r="U1485" s="13"/>
      <c r="V1485" s="11"/>
      <c r="W1485" s="11"/>
      <c r="X1485" s="12"/>
      <c r="AN1485" s="11"/>
      <c r="AO1485" s="11"/>
      <c r="AP1485" s="11"/>
      <c r="AQ1485" s="11"/>
      <c r="AR1485" s="11"/>
      <c r="AS1485" s="11"/>
      <c r="AT1485" s="11"/>
      <c r="AU1485" s="11"/>
      <c r="AV1485" s="11"/>
      <c r="AW1485" s="11"/>
      <c r="AX1485" s="11"/>
      <c r="AY1485" s="11"/>
      <c r="AZ1485" s="11"/>
      <c r="BA1485" s="11"/>
      <c r="BB1485" s="11"/>
      <c r="BC1485" s="11"/>
      <c r="BD1485" s="11"/>
      <c r="BE1485" s="11"/>
      <c r="BF1485" s="11"/>
      <c r="BG1485" s="11"/>
      <c r="BH1485" s="11"/>
      <c r="BI1485" s="11"/>
    </row>
    <row r="1486" spans="18:61" x14ac:dyDescent="0.2">
      <c r="R1486" s="11"/>
      <c r="S1486" s="154"/>
      <c r="T1486" s="13"/>
      <c r="U1486" s="13"/>
      <c r="V1486" s="11"/>
      <c r="W1486" s="11"/>
      <c r="X1486" s="12"/>
      <c r="AN1486" s="11"/>
      <c r="AO1486" s="11"/>
      <c r="AP1486" s="11"/>
      <c r="AQ1486" s="11"/>
      <c r="AR1486" s="11"/>
      <c r="AS1486" s="11"/>
      <c r="AT1486" s="11"/>
      <c r="AU1486" s="11"/>
      <c r="AV1486" s="11"/>
      <c r="AW1486" s="11"/>
      <c r="AX1486" s="11"/>
      <c r="AY1486" s="11"/>
      <c r="AZ1486" s="11"/>
      <c r="BA1486" s="11"/>
      <c r="BB1486" s="11"/>
      <c r="BC1486" s="11"/>
      <c r="BD1486" s="11"/>
      <c r="BE1486" s="11"/>
      <c r="BF1486" s="11"/>
      <c r="BG1486" s="11"/>
      <c r="BH1486" s="11"/>
      <c r="BI1486" s="11"/>
    </row>
    <row r="1487" spans="18:61" x14ac:dyDescent="0.2">
      <c r="R1487" s="11"/>
      <c r="S1487" s="154"/>
      <c r="T1487" s="13"/>
      <c r="U1487" s="13"/>
      <c r="V1487" s="11"/>
      <c r="W1487" s="11"/>
      <c r="X1487" s="12"/>
      <c r="AN1487" s="11"/>
      <c r="AO1487" s="11"/>
      <c r="AP1487" s="11"/>
      <c r="AQ1487" s="11"/>
      <c r="AR1487" s="11"/>
      <c r="AS1487" s="11"/>
      <c r="AT1487" s="11"/>
      <c r="AU1487" s="11"/>
      <c r="AV1487" s="11"/>
      <c r="AW1487" s="11"/>
      <c r="AX1487" s="11"/>
      <c r="AY1487" s="11"/>
      <c r="AZ1487" s="11"/>
      <c r="BA1487" s="11"/>
      <c r="BB1487" s="11"/>
      <c r="BC1487" s="11"/>
      <c r="BD1487" s="11"/>
      <c r="BE1487" s="11"/>
      <c r="BF1487" s="11"/>
      <c r="BG1487" s="11"/>
      <c r="BH1487" s="11"/>
      <c r="BI1487" s="11"/>
    </row>
    <row r="1488" spans="18:61" x14ac:dyDescent="0.2">
      <c r="R1488" s="11"/>
      <c r="S1488" s="154"/>
      <c r="T1488" s="13"/>
      <c r="U1488" s="13"/>
      <c r="V1488" s="11"/>
      <c r="W1488" s="11"/>
      <c r="X1488" s="12"/>
      <c r="AN1488" s="11"/>
      <c r="AO1488" s="11"/>
      <c r="AP1488" s="11"/>
      <c r="AQ1488" s="11"/>
      <c r="AR1488" s="11"/>
      <c r="AS1488" s="11"/>
      <c r="AT1488" s="11"/>
      <c r="AU1488" s="11"/>
      <c r="AV1488" s="11"/>
      <c r="AW1488" s="11"/>
      <c r="AX1488" s="11"/>
      <c r="AY1488" s="11"/>
      <c r="AZ1488" s="11"/>
      <c r="BA1488" s="11"/>
      <c r="BB1488" s="11"/>
      <c r="BC1488" s="11"/>
      <c r="BD1488" s="11"/>
      <c r="BE1488" s="11"/>
      <c r="BF1488" s="11"/>
      <c r="BG1488" s="11"/>
      <c r="BH1488" s="11"/>
      <c r="BI1488" s="11"/>
    </row>
    <row r="1489" spans="18:61" x14ac:dyDescent="0.2">
      <c r="R1489" s="11"/>
      <c r="S1489" s="154"/>
      <c r="T1489" s="13"/>
      <c r="U1489" s="13"/>
      <c r="V1489" s="11"/>
      <c r="W1489" s="11"/>
      <c r="X1489" s="12"/>
      <c r="AN1489" s="11"/>
      <c r="AO1489" s="11"/>
      <c r="AP1489" s="11"/>
      <c r="AQ1489" s="11"/>
      <c r="AR1489" s="11"/>
      <c r="AS1489" s="11"/>
      <c r="AT1489" s="11"/>
      <c r="AU1489" s="11"/>
      <c r="AV1489" s="11"/>
      <c r="AW1489" s="11"/>
      <c r="AX1489" s="11"/>
      <c r="AY1489" s="11"/>
      <c r="AZ1489" s="11"/>
      <c r="BA1489" s="11"/>
      <c r="BB1489" s="11"/>
      <c r="BC1489" s="11"/>
      <c r="BD1489" s="11"/>
      <c r="BE1489" s="11"/>
      <c r="BF1489" s="11"/>
      <c r="BG1489" s="11"/>
      <c r="BH1489" s="11"/>
      <c r="BI1489" s="11"/>
    </row>
    <row r="1490" spans="18:61" x14ac:dyDescent="0.2">
      <c r="R1490" s="11"/>
      <c r="S1490" s="154"/>
      <c r="T1490" s="13"/>
      <c r="U1490" s="13"/>
      <c r="V1490" s="11"/>
      <c r="W1490" s="11"/>
      <c r="X1490" s="12"/>
      <c r="AN1490" s="11"/>
      <c r="AO1490" s="11"/>
      <c r="AP1490" s="11"/>
      <c r="AQ1490" s="11"/>
      <c r="AR1490" s="11"/>
      <c r="AS1490" s="11"/>
      <c r="AT1490" s="11"/>
      <c r="AU1490" s="11"/>
      <c r="AV1490" s="11"/>
      <c r="AW1490" s="11"/>
      <c r="AX1490" s="11"/>
      <c r="AY1490" s="11"/>
      <c r="AZ1490" s="11"/>
      <c r="BA1490" s="11"/>
      <c r="BB1490" s="11"/>
      <c r="BC1490" s="11"/>
      <c r="BD1490" s="11"/>
      <c r="BE1490" s="11"/>
      <c r="BF1490" s="11"/>
      <c r="BG1490" s="11"/>
      <c r="BH1490" s="11"/>
      <c r="BI1490" s="11"/>
    </row>
    <row r="1491" spans="18:61" x14ac:dyDescent="0.2">
      <c r="R1491" s="11"/>
      <c r="S1491" s="154"/>
      <c r="T1491" s="13"/>
      <c r="U1491" s="13"/>
      <c r="V1491" s="11"/>
      <c r="W1491" s="11"/>
      <c r="X1491" s="12"/>
      <c r="AN1491" s="11"/>
      <c r="AO1491" s="11"/>
      <c r="AP1491" s="11"/>
      <c r="AQ1491" s="11"/>
      <c r="AR1491" s="11"/>
      <c r="AS1491" s="11"/>
      <c r="AT1491" s="11"/>
      <c r="AU1491" s="11"/>
      <c r="AV1491" s="11"/>
      <c r="AW1491" s="11"/>
      <c r="AX1491" s="11"/>
      <c r="AY1491" s="11"/>
      <c r="AZ1491" s="11"/>
      <c r="BA1491" s="11"/>
      <c r="BB1491" s="11"/>
      <c r="BC1491" s="11"/>
      <c r="BD1491" s="11"/>
      <c r="BE1491" s="11"/>
      <c r="BF1491" s="11"/>
      <c r="BG1491" s="11"/>
      <c r="BH1491" s="11"/>
      <c r="BI1491" s="11"/>
    </row>
    <row r="1492" spans="18:61" x14ac:dyDescent="0.2">
      <c r="R1492" s="11"/>
      <c r="S1492" s="154"/>
      <c r="T1492" s="13"/>
      <c r="U1492" s="13"/>
      <c r="V1492" s="11"/>
      <c r="W1492" s="11"/>
      <c r="X1492" s="12"/>
      <c r="AN1492" s="11"/>
      <c r="AO1492" s="11"/>
      <c r="AP1492" s="11"/>
      <c r="AQ1492" s="11"/>
      <c r="AR1492" s="11"/>
      <c r="AS1492" s="11"/>
      <c r="AT1492" s="11"/>
      <c r="AU1492" s="11"/>
      <c r="AV1492" s="11"/>
      <c r="AW1492" s="11"/>
      <c r="AX1492" s="11"/>
      <c r="AY1492" s="11"/>
      <c r="AZ1492" s="11"/>
      <c r="BA1492" s="11"/>
      <c r="BB1492" s="11"/>
      <c r="BC1492" s="11"/>
      <c r="BD1492" s="11"/>
      <c r="BE1492" s="11"/>
      <c r="BF1492" s="11"/>
      <c r="BG1492" s="11"/>
      <c r="BH1492" s="11"/>
      <c r="BI1492" s="11"/>
    </row>
    <row r="1493" spans="18:61" x14ac:dyDescent="0.2">
      <c r="R1493" s="11"/>
      <c r="S1493" s="154"/>
      <c r="T1493" s="13"/>
      <c r="U1493" s="13"/>
      <c r="V1493" s="11"/>
      <c r="W1493" s="11"/>
      <c r="X1493" s="12"/>
      <c r="AN1493" s="11"/>
      <c r="AO1493" s="11"/>
      <c r="AP1493" s="11"/>
      <c r="AQ1493" s="11"/>
      <c r="AR1493" s="11"/>
      <c r="AS1493" s="11"/>
      <c r="AT1493" s="11"/>
      <c r="AU1493" s="11"/>
      <c r="AV1493" s="11"/>
      <c r="AW1493" s="11"/>
      <c r="AX1493" s="11"/>
      <c r="AY1493" s="11"/>
      <c r="AZ1493" s="11"/>
      <c r="BA1493" s="11"/>
      <c r="BB1493" s="11"/>
      <c r="BC1493" s="11"/>
      <c r="BD1493" s="11"/>
      <c r="BE1493" s="11"/>
      <c r="BF1493" s="11"/>
      <c r="BG1493" s="11"/>
      <c r="BH1493" s="11"/>
      <c r="BI1493" s="11"/>
    </row>
    <row r="1494" spans="18:61" x14ac:dyDescent="0.2">
      <c r="R1494" s="11"/>
      <c r="S1494" s="154"/>
      <c r="T1494" s="13"/>
      <c r="U1494" s="13"/>
      <c r="V1494" s="11"/>
      <c r="W1494" s="11"/>
      <c r="X1494" s="12"/>
      <c r="AN1494" s="11"/>
      <c r="AO1494" s="11"/>
      <c r="AP1494" s="11"/>
      <c r="AQ1494" s="11"/>
      <c r="AR1494" s="11"/>
      <c r="AS1494" s="11"/>
      <c r="AT1494" s="11"/>
      <c r="AU1494" s="11"/>
      <c r="AV1494" s="11"/>
      <c r="AW1494" s="11"/>
      <c r="AX1494" s="11"/>
      <c r="AY1494" s="11"/>
      <c r="AZ1494" s="11"/>
      <c r="BA1494" s="11"/>
      <c r="BB1494" s="11"/>
      <c r="BC1494" s="11"/>
      <c r="BD1494" s="11"/>
      <c r="BE1494" s="11"/>
      <c r="BF1494" s="11"/>
      <c r="BG1494" s="11"/>
      <c r="BH1494" s="11"/>
      <c r="BI1494" s="11"/>
    </row>
    <row r="1495" spans="18:61" x14ac:dyDescent="0.2">
      <c r="R1495" s="11"/>
      <c r="S1495" s="154"/>
      <c r="T1495" s="13"/>
      <c r="U1495" s="13"/>
      <c r="V1495" s="11"/>
      <c r="W1495" s="11"/>
      <c r="X1495" s="12"/>
      <c r="AN1495" s="11"/>
      <c r="AO1495" s="11"/>
      <c r="AP1495" s="11"/>
      <c r="AQ1495" s="11"/>
      <c r="AR1495" s="11"/>
      <c r="AS1495" s="11"/>
      <c r="AT1495" s="11"/>
      <c r="AU1495" s="11"/>
      <c r="AV1495" s="11"/>
      <c r="AW1495" s="11"/>
      <c r="AX1495" s="11"/>
      <c r="AY1495" s="11"/>
      <c r="AZ1495" s="11"/>
      <c r="BA1495" s="11"/>
      <c r="BB1495" s="11"/>
      <c r="BC1495" s="11"/>
      <c r="BD1495" s="11"/>
      <c r="BE1495" s="11"/>
      <c r="BF1495" s="11"/>
      <c r="BG1495" s="11"/>
      <c r="BH1495" s="11"/>
      <c r="BI1495" s="11"/>
    </row>
    <row r="1496" spans="18:61" x14ac:dyDescent="0.2">
      <c r="R1496" s="11"/>
      <c r="S1496" s="154"/>
      <c r="T1496" s="13"/>
      <c r="U1496" s="13"/>
      <c r="V1496" s="11"/>
      <c r="W1496" s="11"/>
      <c r="X1496" s="12"/>
      <c r="AN1496" s="11"/>
      <c r="AO1496" s="11"/>
      <c r="AP1496" s="11"/>
      <c r="AQ1496" s="11"/>
      <c r="AR1496" s="11"/>
      <c r="AS1496" s="11"/>
      <c r="AT1496" s="11"/>
      <c r="AU1496" s="11"/>
      <c r="AV1496" s="11"/>
      <c r="AW1496" s="11"/>
      <c r="AX1496" s="11"/>
      <c r="AY1496" s="11"/>
      <c r="AZ1496" s="11"/>
      <c r="BA1496" s="11"/>
      <c r="BB1496" s="11"/>
      <c r="BC1496" s="11"/>
      <c r="BD1496" s="11"/>
      <c r="BE1496" s="11"/>
      <c r="BF1496" s="11"/>
      <c r="BG1496" s="11"/>
      <c r="BH1496" s="11"/>
      <c r="BI1496" s="11"/>
    </row>
    <row r="1497" spans="18:61" x14ac:dyDescent="0.2">
      <c r="R1497" s="11"/>
      <c r="S1497" s="154"/>
      <c r="T1497" s="13"/>
      <c r="U1497" s="13"/>
      <c r="V1497" s="11"/>
      <c r="W1497" s="11"/>
      <c r="X1497" s="12"/>
      <c r="AN1497" s="11"/>
      <c r="AO1497" s="11"/>
      <c r="AP1497" s="11"/>
      <c r="AQ1497" s="11"/>
      <c r="AR1497" s="11"/>
      <c r="AS1497" s="11"/>
      <c r="AT1497" s="11"/>
      <c r="AU1497" s="11"/>
      <c r="AV1497" s="11"/>
      <c r="AW1497" s="11"/>
      <c r="AX1497" s="11"/>
      <c r="AY1497" s="11"/>
      <c r="AZ1497" s="11"/>
      <c r="BA1497" s="11"/>
      <c r="BB1497" s="11"/>
      <c r="BC1497" s="11"/>
      <c r="BD1497" s="11"/>
      <c r="BE1497" s="11"/>
      <c r="BF1497" s="11"/>
      <c r="BG1497" s="11"/>
      <c r="BH1497" s="11"/>
      <c r="BI1497" s="11"/>
    </row>
    <row r="1498" spans="18:61" x14ac:dyDescent="0.2">
      <c r="R1498" s="11"/>
      <c r="S1498" s="154"/>
      <c r="T1498" s="13"/>
      <c r="U1498" s="13"/>
      <c r="V1498" s="11"/>
      <c r="W1498" s="11"/>
      <c r="X1498" s="12"/>
      <c r="AN1498" s="11"/>
      <c r="AO1498" s="11"/>
      <c r="AP1498" s="11"/>
      <c r="AQ1498" s="11"/>
      <c r="AR1498" s="11"/>
      <c r="AS1498" s="11"/>
      <c r="AT1498" s="11"/>
      <c r="AU1498" s="11"/>
      <c r="AV1498" s="11"/>
      <c r="AW1498" s="11"/>
      <c r="AX1498" s="11"/>
      <c r="AY1498" s="11"/>
      <c r="AZ1498" s="11"/>
      <c r="BA1498" s="11"/>
      <c r="BB1498" s="11"/>
      <c r="BC1498" s="11"/>
      <c r="BD1498" s="11"/>
      <c r="BE1498" s="11"/>
      <c r="BF1498" s="11"/>
      <c r="BG1498" s="11"/>
      <c r="BH1498" s="11"/>
      <c r="BI1498" s="11"/>
    </row>
    <row r="1499" spans="18:61" x14ac:dyDescent="0.2">
      <c r="R1499" s="11"/>
      <c r="S1499" s="154"/>
      <c r="T1499" s="13"/>
      <c r="U1499" s="13"/>
      <c r="V1499" s="11"/>
      <c r="W1499" s="11"/>
      <c r="X1499" s="12"/>
      <c r="AN1499" s="11"/>
      <c r="AO1499" s="11"/>
      <c r="AP1499" s="11"/>
      <c r="AQ1499" s="11"/>
      <c r="AR1499" s="11"/>
      <c r="AS1499" s="11"/>
      <c r="AT1499" s="11"/>
      <c r="AU1499" s="11"/>
      <c r="AV1499" s="11"/>
      <c r="AW1499" s="11"/>
      <c r="AX1499" s="11"/>
      <c r="AY1499" s="11"/>
      <c r="AZ1499" s="11"/>
      <c r="BA1499" s="11"/>
      <c r="BB1499" s="11"/>
      <c r="BC1499" s="11"/>
      <c r="BD1499" s="11"/>
      <c r="BE1499" s="11"/>
      <c r="BF1499" s="11"/>
      <c r="BG1499" s="11"/>
      <c r="BH1499" s="11"/>
      <c r="BI1499" s="11"/>
    </row>
    <row r="1500" spans="18:61" x14ac:dyDescent="0.2">
      <c r="R1500" s="11"/>
      <c r="S1500" s="154"/>
      <c r="T1500" s="13"/>
      <c r="U1500" s="13"/>
      <c r="V1500" s="11"/>
      <c r="W1500" s="11"/>
      <c r="X1500" s="12"/>
      <c r="AN1500" s="11"/>
      <c r="AO1500" s="11"/>
      <c r="AP1500" s="11"/>
      <c r="AQ1500" s="11"/>
      <c r="AR1500" s="11"/>
      <c r="AS1500" s="11"/>
      <c r="AT1500" s="11"/>
      <c r="AU1500" s="11"/>
      <c r="AV1500" s="11"/>
      <c r="AW1500" s="11"/>
      <c r="AX1500" s="11"/>
      <c r="AY1500" s="11"/>
      <c r="AZ1500" s="11"/>
      <c r="BA1500" s="11"/>
      <c r="BB1500" s="11"/>
      <c r="BC1500" s="11"/>
      <c r="BD1500" s="11"/>
      <c r="BE1500" s="11"/>
      <c r="BF1500" s="11"/>
      <c r="BG1500" s="11"/>
      <c r="BH1500" s="11"/>
      <c r="BI1500" s="11"/>
    </row>
    <row r="1501" spans="18:61" x14ac:dyDescent="0.2">
      <c r="R1501" s="11"/>
      <c r="S1501" s="154"/>
      <c r="T1501" s="13"/>
      <c r="U1501" s="13"/>
      <c r="V1501" s="11"/>
      <c r="W1501" s="11"/>
      <c r="X1501" s="12"/>
      <c r="AN1501" s="11"/>
      <c r="AO1501" s="11"/>
      <c r="AP1501" s="11"/>
      <c r="AQ1501" s="11"/>
      <c r="AR1501" s="11"/>
      <c r="AS1501" s="11"/>
      <c r="AT1501" s="11"/>
      <c r="AU1501" s="11"/>
      <c r="AV1501" s="11"/>
      <c r="AW1501" s="11"/>
      <c r="AX1501" s="11"/>
      <c r="AY1501" s="11"/>
      <c r="AZ1501" s="11"/>
      <c r="BA1501" s="11"/>
      <c r="BB1501" s="11"/>
      <c r="BC1501" s="11"/>
      <c r="BD1501" s="11"/>
      <c r="BE1501" s="11"/>
      <c r="BF1501" s="11"/>
      <c r="BG1501" s="11"/>
      <c r="BH1501" s="11"/>
      <c r="BI1501" s="11"/>
    </row>
    <row r="1502" spans="18:61" x14ac:dyDescent="0.2">
      <c r="R1502" s="11"/>
      <c r="S1502" s="154"/>
      <c r="T1502" s="13"/>
      <c r="U1502" s="13"/>
      <c r="V1502" s="11"/>
      <c r="W1502" s="11"/>
      <c r="X1502" s="12"/>
      <c r="AN1502" s="11"/>
      <c r="AO1502" s="11"/>
      <c r="AP1502" s="11"/>
      <c r="AQ1502" s="11"/>
      <c r="AR1502" s="11"/>
      <c r="AS1502" s="11"/>
      <c r="AT1502" s="11"/>
      <c r="AU1502" s="11"/>
      <c r="AV1502" s="11"/>
      <c r="AW1502" s="11"/>
      <c r="AX1502" s="11"/>
      <c r="AY1502" s="11"/>
      <c r="AZ1502" s="11"/>
      <c r="BA1502" s="11"/>
      <c r="BB1502" s="11"/>
      <c r="BC1502" s="11"/>
      <c r="BD1502" s="11"/>
      <c r="BE1502" s="11"/>
      <c r="BF1502" s="11"/>
      <c r="BG1502" s="11"/>
      <c r="BH1502" s="11"/>
      <c r="BI1502" s="11"/>
    </row>
    <row r="1503" spans="18:61" x14ac:dyDescent="0.2">
      <c r="R1503" s="11"/>
      <c r="S1503" s="154"/>
      <c r="T1503" s="13"/>
      <c r="U1503" s="13"/>
      <c r="V1503" s="11"/>
      <c r="W1503" s="11"/>
      <c r="X1503" s="12"/>
      <c r="AN1503" s="11"/>
      <c r="AO1503" s="11"/>
      <c r="AP1503" s="11"/>
      <c r="AQ1503" s="11"/>
      <c r="AR1503" s="11"/>
      <c r="AS1503" s="11"/>
      <c r="AT1503" s="11"/>
      <c r="AU1503" s="11"/>
      <c r="AV1503" s="11"/>
      <c r="AW1503" s="11"/>
      <c r="AX1503" s="11"/>
      <c r="AY1503" s="11"/>
      <c r="AZ1503" s="11"/>
      <c r="BA1503" s="11"/>
      <c r="BB1503" s="11"/>
      <c r="BC1503" s="11"/>
      <c r="BD1503" s="11"/>
      <c r="BE1503" s="11"/>
      <c r="BF1503" s="11"/>
      <c r="BG1503" s="11"/>
      <c r="BH1503" s="11"/>
      <c r="BI1503" s="11"/>
    </row>
    <row r="1504" spans="18:61" x14ac:dyDescent="0.2">
      <c r="R1504" s="11"/>
      <c r="S1504" s="154"/>
      <c r="T1504" s="13"/>
      <c r="U1504" s="13"/>
      <c r="V1504" s="11"/>
      <c r="W1504" s="11"/>
      <c r="X1504" s="12"/>
      <c r="AN1504" s="11"/>
      <c r="AO1504" s="11"/>
      <c r="AP1504" s="11"/>
      <c r="AQ1504" s="11"/>
      <c r="AR1504" s="11"/>
      <c r="AS1504" s="11"/>
      <c r="AT1504" s="11"/>
      <c r="AU1504" s="11"/>
      <c r="AV1504" s="11"/>
      <c r="AW1504" s="11"/>
      <c r="AX1504" s="11"/>
      <c r="AY1504" s="11"/>
      <c r="AZ1504" s="11"/>
      <c r="BA1504" s="11"/>
      <c r="BB1504" s="11"/>
      <c r="BC1504" s="11"/>
      <c r="BD1504" s="11"/>
      <c r="BE1504" s="11"/>
      <c r="BF1504" s="11"/>
      <c r="BG1504" s="11"/>
      <c r="BH1504" s="11"/>
      <c r="BI1504" s="11"/>
    </row>
    <row r="1505" spans="18:61" x14ac:dyDescent="0.2">
      <c r="R1505" s="11"/>
      <c r="S1505" s="154"/>
      <c r="T1505" s="13"/>
      <c r="U1505" s="13"/>
      <c r="V1505" s="11"/>
      <c r="W1505" s="11"/>
      <c r="X1505" s="12"/>
      <c r="AN1505" s="11"/>
      <c r="AO1505" s="11"/>
      <c r="AP1505" s="11"/>
      <c r="AQ1505" s="11"/>
      <c r="AR1505" s="11"/>
      <c r="AS1505" s="11"/>
      <c r="AT1505" s="11"/>
      <c r="AU1505" s="11"/>
      <c r="AV1505" s="11"/>
      <c r="AW1505" s="11"/>
      <c r="AX1505" s="11"/>
      <c r="AY1505" s="11"/>
      <c r="AZ1505" s="11"/>
      <c r="BA1505" s="11"/>
      <c r="BB1505" s="11"/>
      <c r="BC1505" s="11"/>
      <c r="BD1505" s="11"/>
      <c r="BE1505" s="11"/>
      <c r="BF1505" s="11"/>
      <c r="BG1505" s="11"/>
      <c r="BH1505" s="11"/>
      <c r="BI1505" s="11"/>
    </row>
    <row r="1506" spans="18:61" x14ac:dyDescent="0.2">
      <c r="R1506" s="11"/>
      <c r="S1506" s="154"/>
      <c r="T1506" s="13"/>
      <c r="U1506" s="13"/>
      <c r="V1506" s="11"/>
      <c r="W1506" s="11"/>
      <c r="X1506" s="12"/>
      <c r="AN1506" s="11"/>
      <c r="AO1506" s="11"/>
      <c r="AP1506" s="11"/>
      <c r="AQ1506" s="11"/>
      <c r="AR1506" s="11"/>
      <c r="AS1506" s="11"/>
      <c r="AT1506" s="11"/>
      <c r="AU1506" s="11"/>
      <c r="AV1506" s="11"/>
      <c r="AW1506" s="11"/>
      <c r="AX1506" s="11"/>
      <c r="AY1506" s="11"/>
      <c r="AZ1506" s="11"/>
      <c r="BA1506" s="11"/>
      <c r="BB1506" s="11"/>
      <c r="BC1506" s="11"/>
      <c r="BD1506" s="11"/>
      <c r="BE1506" s="11"/>
      <c r="BF1506" s="11"/>
      <c r="BG1506" s="11"/>
      <c r="BH1506" s="11"/>
      <c r="BI1506" s="11"/>
    </row>
    <row r="1507" spans="18:61" x14ac:dyDescent="0.2">
      <c r="R1507" s="11"/>
      <c r="S1507" s="154"/>
      <c r="T1507" s="13"/>
      <c r="U1507" s="13"/>
      <c r="V1507" s="11"/>
      <c r="W1507" s="11"/>
      <c r="X1507" s="12"/>
      <c r="AN1507" s="11"/>
      <c r="AO1507" s="11"/>
      <c r="AP1507" s="11"/>
      <c r="AQ1507" s="11"/>
      <c r="AR1507" s="11"/>
      <c r="AS1507" s="11"/>
      <c r="AT1507" s="11"/>
      <c r="AU1507" s="11"/>
      <c r="AV1507" s="11"/>
      <c r="AW1507" s="11"/>
      <c r="AX1507" s="11"/>
      <c r="AY1507" s="11"/>
      <c r="AZ1507" s="11"/>
      <c r="BA1507" s="11"/>
      <c r="BB1507" s="11"/>
      <c r="BC1507" s="11"/>
      <c r="BD1507" s="11"/>
      <c r="BE1507" s="11"/>
      <c r="BF1507" s="11"/>
      <c r="BG1507" s="11"/>
      <c r="BH1507" s="11"/>
      <c r="BI1507" s="11"/>
    </row>
    <row r="1508" spans="18:61" x14ac:dyDescent="0.2">
      <c r="R1508" s="11"/>
      <c r="S1508" s="154"/>
      <c r="T1508" s="13"/>
      <c r="U1508" s="13"/>
      <c r="V1508" s="11"/>
      <c r="W1508" s="11"/>
      <c r="X1508" s="12"/>
      <c r="AN1508" s="11"/>
      <c r="AO1508" s="11"/>
      <c r="AP1508" s="11"/>
      <c r="AQ1508" s="11"/>
      <c r="AR1508" s="11"/>
      <c r="AS1508" s="11"/>
      <c r="AT1508" s="11"/>
      <c r="AU1508" s="11"/>
      <c r="AV1508" s="11"/>
      <c r="AW1508" s="11"/>
      <c r="AX1508" s="11"/>
      <c r="AY1508" s="11"/>
      <c r="AZ1508" s="11"/>
      <c r="BA1508" s="11"/>
      <c r="BB1508" s="11"/>
      <c r="BC1508" s="11"/>
      <c r="BD1508" s="11"/>
      <c r="BE1508" s="11"/>
      <c r="BF1508" s="11"/>
      <c r="BG1508" s="11"/>
      <c r="BH1508" s="11"/>
      <c r="BI1508" s="11"/>
    </row>
    <row r="1509" spans="18:61" x14ac:dyDescent="0.2">
      <c r="R1509" s="11"/>
      <c r="S1509" s="154"/>
      <c r="T1509" s="13"/>
      <c r="U1509" s="13"/>
      <c r="V1509" s="11"/>
      <c r="W1509" s="11"/>
      <c r="X1509" s="12"/>
      <c r="AN1509" s="11"/>
      <c r="AO1509" s="11"/>
      <c r="AP1509" s="11"/>
      <c r="AQ1509" s="11"/>
      <c r="AR1509" s="11"/>
      <c r="AS1509" s="11"/>
      <c r="AT1509" s="11"/>
      <c r="AU1509" s="11"/>
      <c r="AV1509" s="11"/>
      <c r="AW1509" s="11"/>
      <c r="AX1509" s="11"/>
      <c r="AY1509" s="11"/>
      <c r="AZ1509" s="11"/>
      <c r="BA1509" s="11"/>
      <c r="BB1509" s="11"/>
      <c r="BC1509" s="11"/>
      <c r="BD1509" s="11"/>
      <c r="BE1509" s="11"/>
      <c r="BF1509" s="11"/>
      <c r="BG1509" s="11"/>
      <c r="BH1509" s="11"/>
      <c r="BI1509" s="11"/>
    </row>
    <row r="1510" spans="18:61" x14ac:dyDescent="0.2">
      <c r="R1510" s="11"/>
      <c r="S1510" s="154"/>
      <c r="T1510" s="13"/>
      <c r="U1510" s="13"/>
      <c r="V1510" s="11"/>
      <c r="W1510" s="11"/>
      <c r="X1510" s="12"/>
      <c r="AN1510" s="11"/>
      <c r="AO1510" s="11"/>
      <c r="AP1510" s="11"/>
      <c r="AQ1510" s="11"/>
      <c r="AR1510" s="11"/>
      <c r="AS1510" s="11"/>
      <c r="AT1510" s="11"/>
      <c r="AU1510" s="11"/>
      <c r="AV1510" s="11"/>
      <c r="AW1510" s="11"/>
      <c r="AX1510" s="11"/>
      <c r="AY1510" s="11"/>
      <c r="AZ1510" s="11"/>
      <c r="BA1510" s="11"/>
      <c r="BB1510" s="11"/>
      <c r="BC1510" s="11"/>
      <c r="BD1510" s="11"/>
      <c r="BE1510" s="11"/>
      <c r="BF1510" s="11"/>
      <c r="BG1510" s="11"/>
      <c r="BH1510" s="11"/>
      <c r="BI1510" s="11"/>
    </row>
    <row r="1511" spans="18:61" x14ac:dyDescent="0.2">
      <c r="R1511" s="11"/>
      <c r="S1511" s="154"/>
      <c r="T1511" s="13"/>
      <c r="U1511" s="13"/>
      <c r="V1511" s="11"/>
      <c r="W1511" s="11"/>
      <c r="X1511" s="12"/>
      <c r="AN1511" s="11"/>
      <c r="AO1511" s="11"/>
      <c r="AP1511" s="11"/>
      <c r="AQ1511" s="11"/>
      <c r="AR1511" s="11"/>
      <c r="AS1511" s="11"/>
      <c r="AT1511" s="11"/>
      <c r="AU1511" s="11"/>
      <c r="AV1511" s="11"/>
      <c r="AW1511" s="11"/>
      <c r="AX1511" s="11"/>
      <c r="AY1511" s="11"/>
      <c r="AZ1511" s="11"/>
      <c r="BA1511" s="11"/>
      <c r="BB1511" s="11"/>
      <c r="BC1511" s="11"/>
      <c r="BD1511" s="11"/>
      <c r="BE1511" s="11"/>
      <c r="BF1511" s="11"/>
      <c r="BG1511" s="11"/>
      <c r="BH1511" s="11"/>
      <c r="BI1511" s="11"/>
    </row>
    <row r="1512" spans="18:61" x14ac:dyDescent="0.2">
      <c r="R1512" s="11"/>
      <c r="S1512" s="154"/>
      <c r="T1512" s="13"/>
      <c r="U1512" s="13"/>
      <c r="V1512" s="11"/>
      <c r="W1512" s="11"/>
      <c r="X1512" s="12"/>
      <c r="AN1512" s="11"/>
      <c r="AO1512" s="11"/>
      <c r="AP1512" s="11"/>
      <c r="AQ1512" s="11"/>
      <c r="AR1512" s="11"/>
      <c r="AS1512" s="11"/>
      <c r="AT1512" s="11"/>
      <c r="AU1512" s="11"/>
      <c r="AV1512" s="11"/>
      <c r="AW1512" s="11"/>
      <c r="AX1512" s="11"/>
      <c r="AY1512" s="11"/>
      <c r="AZ1512" s="11"/>
      <c r="BA1512" s="11"/>
      <c r="BB1512" s="11"/>
      <c r="BC1512" s="11"/>
      <c r="BD1512" s="11"/>
      <c r="BE1512" s="11"/>
      <c r="BF1512" s="11"/>
      <c r="BG1512" s="11"/>
      <c r="BH1512" s="11"/>
      <c r="BI1512" s="11"/>
    </row>
    <row r="1513" spans="18:61" x14ac:dyDescent="0.2">
      <c r="R1513" s="11"/>
      <c r="S1513" s="154"/>
      <c r="T1513" s="13"/>
      <c r="U1513" s="13"/>
      <c r="V1513" s="11"/>
      <c r="W1513" s="11"/>
      <c r="X1513" s="12"/>
      <c r="AN1513" s="11"/>
      <c r="AO1513" s="11"/>
      <c r="AP1513" s="11"/>
      <c r="AQ1513" s="11"/>
      <c r="AR1513" s="11"/>
      <c r="AS1513" s="11"/>
      <c r="AT1513" s="11"/>
      <c r="AU1513" s="11"/>
      <c r="AV1513" s="11"/>
      <c r="AW1513" s="11"/>
      <c r="AX1513" s="11"/>
      <c r="AY1513" s="11"/>
      <c r="AZ1513" s="11"/>
      <c r="BA1513" s="11"/>
      <c r="BB1513" s="11"/>
      <c r="BC1513" s="11"/>
      <c r="BD1513" s="11"/>
      <c r="BE1513" s="11"/>
      <c r="BF1513" s="11"/>
      <c r="BG1513" s="11"/>
      <c r="BH1513" s="11"/>
      <c r="BI1513" s="11"/>
    </row>
    <row r="1514" spans="18:61" x14ac:dyDescent="0.2">
      <c r="R1514" s="11"/>
      <c r="S1514" s="154"/>
      <c r="T1514" s="13"/>
      <c r="U1514" s="13"/>
      <c r="V1514" s="11"/>
      <c r="W1514" s="11"/>
      <c r="X1514" s="12"/>
      <c r="AN1514" s="11"/>
      <c r="AO1514" s="11"/>
      <c r="AP1514" s="11"/>
      <c r="AQ1514" s="11"/>
      <c r="AR1514" s="11"/>
      <c r="AS1514" s="11"/>
      <c r="AT1514" s="11"/>
      <c r="AU1514" s="11"/>
      <c r="AV1514" s="11"/>
      <c r="AW1514" s="11"/>
      <c r="AX1514" s="11"/>
      <c r="AY1514" s="11"/>
      <c r="AZ1514" s="11"/>
      <c r="BA1514" s="11"/>
      <c r="BB1514" s="11"/>
      <c r="BC1514" s="11"/>
      <c r="BD1514" s="11"/>
      <c r="BE1514" s="11"/>
      <c r="BF1514" s="11"/>
      <c r="BG1514" s="11"/>
      <c r="BH1514" s="11"/>
      <c r="BI1514" s="11"/>
    </row>
    <row r="1515" spans="18:61" x14ac:dyDescent="0.2">
      <c r="R1515" s="11"/>
      <c r="S1515" s="154"/>
      <c r="T1515" s="13"/>
      <c r="U1515" s="13"/>
      <c r="V1515" s="11"/>
      <c r="W1515" s="11"/>
      <c r="X1515" s="12"/>
      <c r="AN1515" s="11"/>
      <c r="AO1515" s="11"/>
      <c r="AP1515" s="11"/>
      <c r="AQ1515" s="11"/>
      <c r="AR1515" s="11"/>
      <c r="AS1515" s="11"/>
      <c r="AT1515" s="11"/>
      <c r="AU1515" s="11"/>
      <c r="AV1515" s="11"/>
      <c r="AW1515" s="11"/>
      <c r="AX1515" s="11"/>
      <c r="AY1515" s="11"/>
      <c r="AZ1515" s="11"/>
      <c r="BA1515" s="11"/>
      <c r="BB1515" s="11"/>
      <c r="BC1515" s="11"/>
      <c r="BD1515" s="11"/>
      <c r="BE1515" s="11"/>
      <c r="BF1515" s="11"/>
      <c r="BG1515" s="11"/>
      <c r="BH1515" s="11"/>
      <c r="BI1515" s="11"/>
    </row>
    <row r="1516" spans="18:61" x14ac:dyDescent="0.2">
      <c r="R1516" s="11"/>
      <c r="S1516" s="154"/>
      <c r="T1516" s="13"/>
      <c r="U1516" s="13"/>
      <c r="V1516" s="11"/>
      <c r="W1516" s="11"/>
      <c r="X1516" s="12"/>
      <c r="AN1516" s="11"/>
      <c r="AO1516" s="11"/>
      <c r="AP1516" s="11"/>
      <c r="AQ1516" s="11"/>
      <c r="AR1516" s="11"/>
      <c r="AS1516" s="11"/>
      <c r="AT1516" s="11"/>
      <c r="AU1516" s="11"/>
      <c r="AV1516" s="11"/>
      <c r="AW1516" s="11"/>
      <c r="AX1516" s="11"/>
      <c r="AY1516" s="11"/>
      <c r="AZ1516" s="11"/>
      <c r="BA1516" s="11"/>
      <c r="BB1516" s="11"/>
      <c r="BC1516" s="11"/>
      <c r="BD1516" s="11"/>
      <c r="BE1516" s="11"/>
      <c r="BF1516" s="11"/>
      <c r="BG1516" s="11"/>
      <c r="BH1516" s="11"/>
      <c r="BI1516" s="11"/>
    </row>
    <row r="1517" spans="18:61" x14ac:dyDescent="0.2">
      <c r="R1517" s="11"/>
      <c r="S1517" s="154"/>
      <c r="T1517" s="13"/>
      <c r="U1517" s="13"/>
      <c r="V1517" s="11"/>
      <c r="W1517" s="11"/>
      <c r="X1517" s="12"/>
      <c r="AN1517" s="11"/>
      <c r="AO1517" s="11"/>
      <c r="AP1517" s="11"/>
      <c r="AQ1517" s="11"/>
      <c r="AR1517" s="11"/>
      <c r="AS1517" s="11"/>
      <c r="AT1517" s="11"/>
      <c r="AU1517" s="11"/>
      <c r="AV1517" s="11"/>
      <c r="AW1517" s="11"/>
      <c r="AX1517" s="11"/>
      <c r="AY1517" s="11"/>
      <c r="AZ1517" s="11"/>
      <c r="BA1517" s="11"/>
      <c r="BB1517" s="11"/>
      <c r="BC1517" s="11"/>
      <c r="BD1517" s="11"/>
      <c r="BE1517" s="11"/>
      <c r="BF1517" s="11"/>
      <c r="BG1517" s="11"/>
      <c r="BH1517" s="11"/>
      <c r="BI1517" s="11"/>
    </row>
    <row r="1518" spans="18:61" x14ac:dyDescent="0.2">
      <c r="R1518" s="11"/>
      <c r="S1518" s="154"/>
      <c r="T1518" s="13"/>
      <c r="U1518" s="13"/>
      <c r="V1518" s="11"/>
      <c r="W1518" s="11"/>
      <c r="X1518" s="12"/>
      <c r="AN1518" s="11"/>
      <c r="AO1518" s="11"/>
      <c r="AP1518" s="11"/>
      <c r="AQ1518" s="11"/>
      <c r="AR1518" s="11"/>
      <c r="AS1518" s="11"/>
      <c r="AT1518" s="11"/>
      <c r="AU1518" s="11"/>
      <c r="AV1518" s="11"/>
      <c r="AW1518" s="11"/>
      <c r="AX1518" s="11"/>
      <c r="AY1518" s="11"/>
      <c r="AZ1518" s="11"/>
      <c r="BA1518" s="11"/>
      <c r="BB1518" s="11"/>
      <c r="BC1518" s="11"/>
      <c r="BD1518" s="11"/>
      <c r="BE1518" s="11"/>
      <c r="BF1518" s="11"/>
      <c r="BG1518" s="11"/>
      <c r="BH1518" s="11"/>
      <c r="BI1518" s="11"/>
    </row>
    <row r="1519" spans="18:61" x14ac:dyDescent="0.2">
      <c r="R1519" s="11"/>
      <c r="S1519" s="154"/>
      <c r="T1519" s="13"/>
      <c r="U1519" s="13"/>
      <c r="V1519" s="11"/>
      <c r="W1519" s="11"/>
      <c r="X1519" s="12"/>
      <c r="AN1519" s="11"/>
      <c r="AO1519" s="11"/>
      <c r="AP1519" s="11"/>
      <c r="AQ1519" s="11"/>
      <c r="AR1519" s="11"/>
      <c r="AS1519" s="11"/>
      <c r="AT1519" s="11"/>
      <c r="AU1519" s="11"/>
      <c r="AV1519" s="11"/>
      <c r="AW1519" s="11"/>
      <c r="AX1519" s="11"/>
      <c r="AY1519" s="11"/>
      <c r="AZ1519" s="11"/>
      <c r="BA1519" s="11"/>
      <c r="BB1519" s="11"/>
      <c r="BC1519" s="11"/>
      <c r="BD1519" s="11"/>
      <c r="BE1519" s="11"/>
      <c r="BF1519" s="11"/>
      <c r="BG1519" s="11"/>
      <c r="BH1519" s="11"/>
      <c r="BI1519" s="11"/>
    </row>
    <row r="1520" spans="18:61" x14ac:dyDescent="0.2">
      <c r="R1520" s="11"/>
      <c r="S1520" s="154"/>
      <c r="T1520" s="13"/>
      <c r="U1520" s="13"/>
      <c r="V1520" s="11"/>
      <c r="W1520" s="11"/>
      <c r="X1520" s="12"/>
      <c r="AN1520" s="11"/>
      <c r="AO1520" s="11"/>
      <c r="AP1520" s="11"/>
      <c r="AQ1520" s="11"/>
      <c r="AR1520" s="11"/>
      <c r="AS1520" s="11"/>
      <c r="AT1520" s="11"/>
      <c r="AU1520" s="11"/>
      <c r="AV1520" s="11"/>
      <c r="AW1520" s="11"/>
      <c r="AX1520" s="11"/>
      <c r="AY1520" s="11"/>
      <c r="AZ1520" s="11"/>
      <c r="BA1520" s="11"/>
      <c r="BB1520" s="11"/>
      <c r="BC1520" s="11"/>
      <c r="BD1520" s="11"/>
      <c r="BE1520" s="11"/>
      <c r="BF1520" s="11"/>
      <c r="BG1520" s="11"/>
      <c r="BH1520" s="11"/>
      <c r="BI1520" s="11"/>
    </row>
    <row r="1521" spans="18:61" x14ac:dyDescent="0.2">
      <c r="R1521" s="11"/>
      <c r="S1521" s="154"/>
      <c r="T1521" s="13"/>
      <c r="U1521" s="13"/>
      <c r="V1521" s="11"/>
      <c r="W1521" s="11"/>
      <c r="X1521" s="12"/>
      <c r="AN1521" s="11"/>
      <c r="AO1521" s="11"/>
      <c r="AP1521" s="11"/>
      <c r="AQ1521" s="11"/>
      <c r="AR1521" s="11"/>
      <c r="AS1521" s="11"/>
      <c r="AT1521" s="11"/>
      <c r="AU1521" s="11"/>
      <c r="AV1521" s="11"/>
      <c r="AW1521" s="11"/>
      <c r="AX1521" s="11"/>
      <c r="AY1521" s="11"/>
      <c r="AZ1521" s="11"/>
      <c r="BA1521" s="11"/>
      <c r="BB1521" s="11"/>
      <c r="BC1521" s="11"/>
      <c r="BD1521" s="11"/>
      <c r="BE1521" s="11"/>
      <c r="BF1521" s="11"/>
      <c r="BG1521" s="11"/>
      <c r="BH1521" s="11"/>
      <c r="BI1521" s="11"/>
    </row>
    <row r="1522" spans="18:61" x14ac:dyDescent="0.2">
      <c r="R1522" s="11"/>
      <c r="S1522" s="154"/>
      <c r="T1522" s="13"/>
      <c r="U1522" s="13"/>
      <c r="V1522" s="11"/>
      <c r="W1522" s="11"/>
      <c r="X1522" s="12"/>
      <c r="AN1522" s="11"/>
      <c r="AO1522" s="11"/>
      <c r="AP1522" s="11"/>
      <c r="AQ1522" s="11"/>
      <c r="AR1522" s="11"/>
      <c r="AS1522" s="11"/>
      <c r="AT1522" s="11"/>
      <c r="AU1522" s="11"/>
      <c r="AV1522" s="11"/>
      <c r="AW1522" s="11"/>
      <c r="AX1522" s="11"/>
      <c r="AY1522" s="11"/>
      <c r="AZ1522" s="11"/>
      <c r="BA1522" s="11"/>
      <c r="BB1522" s="11"/>
      <c r="BC1522" s="11"/>
      <c r="BD1522" s="11"/>
      <c r="BE1522" s="11"/>
      <c r="BF1522" s="11"/>
      <c r="BG1522" s="11"/>
      <c r="BH1522" s="11"/>
      <c r="BI1522" s="11"/>
    </row>
    <row r="1523" spans="18:61" x14ac:dyDescent="0.2">
      <c r="R1523" s="11"/>
      <c r="S1523" s="154"/>
      <c r="T1523" s="13"/>
      <c r="U1523" s="13"/>
      <c r="V1523" s="11"/>
      <c r="W1523" s="11"/>
      <c r="X1523" s="12"/>
      <c r="AN1523" s="11"/>
      <c r="AO1523" s="11"/>
      <c r="AP1523" s="11"/>
      <c r="AQ1523" s="11"/>
      <c r="AR1523" s="11"/>
      <c r="AS1523" s="11"/>
      <c r="AT1523" s="11"/>
      <c r="AU1523" s="11"/>
      <c r="AV1523" s="11"/>
      <c r="AW1523" s="11"/>
      <c r="AX1523" s="11"/>
      <c r="AY1523" s="11"/>
      <c r="AZ1523" s="11"/>
      <c r="BA1523" s="11"/>
      <c r="BB1523" s="11"/>
      <c r="BC1523" s="11"/>
      <c r="BD1523" s="11"/>
      <c r="BE1523" s="11"/>
      <c r="BF1523" s="11"/>
      <c r="BG1523" s="11"/>
      <c r="BH1523" s="11"/>
      <c r="BI1523" s="11"/>
    </row>
    <row r="1524" spans="18:61" x14ac:dyDescent="0.2">
      <c r="R1524" s="11"/>
      <c r="S1524" s="154"/>
      <c r="T1524" s="13"/>
      <c r="U1524" s="13"/>
      <c r="V1524" s="11"/>
      <c r="W1524" s="11"/>
      <c r="X1524" s="12"/>
      <c r="AN1524" s="11"/>
      <c r="AO1524" s="11"/>
      <c r="AP1524" s="11"/>
      <c r="AQ1524" s="11"/>
      <c r="AR1524" s="11"/>
      <c r="AS1524" s="11"/>
      <c r="AT1524" s="11"/>
      <c r="AU1524" s="11"/>
      <c r="AV1524" s="11"/>
      <c r="AW1524" s="11"/>
      <c r="AX1524" s="11"/>
      <c r="AY1524" s="11"/>
      <c r="AZ1524" s="11"/>
      <c r="BA1524" s="11"/>
      <c r="BB1524" s="11"/>
      <c r="BC1524" s="11"/>
      <c r="BD1524" s="11"/>
      <c r="BE1524" s="11"/>
      <c r="BF1524" s="11"/>
      <c r="BG1524" s="11"/>
      <c r="BH1524" s="11"/>
      <c r="BI1524" s="11"/>
    </row>
    <row r="1525" spans="18:61" x14ac:dyDescent="0.2">
      <c r="R1525" s="11"/>
      <c r="S1525" s="154"/>
      <c r="T1525" s="13"/>
      <c r="U1525" s="13"/>
      <c r="V1525" s="11"/>
      <c r="W1525" s="11"/>
      <c r="X1525" s="12"/>
      <c r="AN1525" s="11"/>
      <c r="AO1525" s="11"/>
      <c r="AP1525" s="11"/>
      <c r="AQ1525" s="11"/>
      <c r="AR1525" s="11"/>
      <c r="AS1525" s="11"/>
      <c r="AT1525" s="11"/>
      <c r="AU1525" s="11"/>
      <c r="AV1525" s="11"/>
      <c r="AW1525" s="11"/>
      <c r="AX1525" s="11"/>
      <c r="AY1525" s="11"/>
      <c r="AZ1525" s="11"/>
      <c r="BA1525" s="11"/>
      <c r="BB1525" s="11"/>
      <c r="BC1525" s="11"/>
      <c r="BD1525" s="11"/>
      <c r="BE1525" s="11"/>
      <c r="BF1525" s="11"/>
      <c r="BG1525" s="11"/>
      <c r="BH1525" s="11"/>
      <c r="BI1525" s="11"/>
    </row>
    <row r="1526" spans="18:61" x14ac:dyDescent="0.2">
      <c r="R1526" s="11"/>
      <c r="S1526" s="154"/>
      <c r="T1526" s="13"/>
      <c r="U1526" s="13"/>
      <c r="V1526" s="11"/>
      <c r="W1526" s="11"/>
      <c r="X1526" s="12"/>
      <c r="AN1526" s="11"/>
      <c r="AO1526" s="11"/>
      <c r="AP1526" s="11"/>
      <c r="AQ1526" s="11"/>
      <c r="AR1526" s="11"/>
      <c r="AS1526" s="11"/>
      <c r="AT1526" s="11"/>
      <c r="AU1526" s="11"/>
      <c r="AV1526" s="11"/>
      <c r="AW1526" s="11"/>
      <c r="AX1526" s="11"/>
      <c r="AY1526" s="11"/>
      <c r="AZ1526" s="11"/>
      <c r="BA1526" s="11"/>
      <c r="BB1526" s="11"/>
      <c r="BC1526" s="11"/>
      <c r="BD1526" s="11"/>
      <c r="BE1526" s="11"/>
      <c r="BF1526" s="11"/>
      <c r="BG1526" s="11"/>
      <c r="BH1526" s="11"/>
      <c r="BI1526" s="11"/>
    </row>
    <row r="1527" spans="18:61" x14ac:dyDescent="0.2">
      <c r="R1527" s="11"/>
      <c r="S1527" s="154"/>
      <c r="T1527" s="13"/>
      <c r="U1527" s="13"/>
      <c r="V1527" s="11"/>
      <c r="W1527" s="11"/>
      <c r="X1527" s="12"/>
      <c r="AN1527" s="11"/>
      <c r="AO1527" s="11"/>
      <c r="AP1527" s="11"/>
      <c r="AQ1527" s="11"/>
      <c r="AR1527" s="11"/>
      <c r="AS1527" s="11"/>
      <c r="AT1527" s="11"/>
      <c r="AU1527" s="11"/>
      <c r="AV1527" s="11"/>
      <c r="AW1527" s="11"/>
      <c r="AX1527" s="11"/>
      <c r="AY1527" s="11"/>
      <c r="AZ1527" s="11"/>
      <c r="BA1527" s="11"/>
      <c r="BB1527" s="11"/>
      <c r="BC1527" s="11"/>
      <c r="BD1527" s="11"/>
      <c r="BE1527" s="11"/>
      <c r="BF1527" s="11"/>
      <c r="BG1527" s="11"/>
      <c r="BH1527" s="11"/>
      <c r="BI1527" s="11"/>
    </row>
    <row r="1528" spans="18:61" x14ac:dyDescent="0.2">
      <c r="R1528" s="11"/>
      <c r="S1528" s="154"/>
      <c r="T1528" s="13"/>
      <c r="U1528" s="13"/>
      <c r="V1528" s="11"/>
      <c r="W1528" s="11"/>
      <c r="X1528" s="12"/>
      <c r="AN1528" s="11"/>
      <c r="AO1528" s="11"/>
      <c r="AP1528" s="11"/>
      <c r="AQ1528" s="11"/>
      <c r="AR1528" s="11"/>
      <c r="AS1528" s="11"/>
      <c r="AT1528" s="11"/>
      <c r="AU1528" s="11"/>
      <c r="AV1528" s="11"/>
      <c r="AW1528" s="11"/>
      <c r="AX1528" s="11"/>
      <c r="AY1528" s="11"/>
      <c r="AZ1528" s="11"/>
      <c r="BA1528" s="11"/>
      <c r="BB1528" s="11"/>
      <c r="BC1528" s="11"/>
      <c r="BD1528" s="11"/>
      <c r="BE1528" s="11"/>
      <c r="BF1528" s="11"/>
      <c r="BG1528" s="11"/>
      <c r="BH1528" s="11"/>
      <c r="BI1528" s="11"/>
    </row>
    <row r="1529" spans="18:61" x14ac:dyDescent="0.2">
      <c r="R1529" s="11"/>
      <c r="S1529" s="154"/>
      <c r="T1529" s="13"/>
      <c r="U1529" s="13"/>
      <c r="V1529" s="11"/>
      <c r="W1529" s="11"/>
      <c r="X1529" s="12"/>
      <c r="AN1529" s="11"/>
      <c r="AO1529" s="11"/>
      <c r="AP1529" s="11"/>
      <c r="AQ1529" s="11"/>
      <c r="AR1529" s="11"/>
      <c r="AS1529" s="11"/>
      <c r="AT1529" s="11"/>
      <c r="AU1529" s="11"/>
      <c r="AV1529" s="11"/>
      <c r="AW1529" s="11"/>
      <c r="AX1529" s="11"/>
      <c r="AY1529" s="11"/>
      <c r="AZ1529" s="11"/>
      <c r="BA1529" s="11"/>
      <c r="BB1529" s="11"/>
      <c r="BC1529" s="11"/>
      <c r="BD1529" s="11"/>
      <c r="BE1529" s="11"/>
      <c r="BF1529" s="11"/>
      <c r="BG1529" s="11"/>
      <c r="BH1529" s="11"/>
      <c r="BI1529" s="11"/>
    </row>
    <row r="1530" spans="18:61" x14ac:dyDescent="0.2">
      <c r="R1530" s="11"/>
      <c r="S1530" s="154"/>
      <c r="T1530" s="13"/>
      <c r="U1530" s="13"/>
      <c r="V1530" s="11"/>
      <c r="W1530" s="11"/>
      <c r="X1530" s="12"/>
      <c r="AN1530" s="11"/>
      <c r="AO1530" s="11"/>
      <c r="AP1530" s="11"/>
      <c r="AQ1530" s="11"/>
      <c r="AR1530" s="11"/>
      <c r="AS1530" s="11"/>
      <c r="AT1530" s="11"/>
      <c r="AU1530" s="11"/>
      <c r="AV1530" s="11"/>
      <c r="AW1530" s="11"/>
      <c r="AX1530" s="11"/>
      <c r="AY1530" s="11"/>
      <c r="AZ1530" s="11"/>
      <c r="BA1530" s="11"/>
      <c r="BB1530" s="11"/>
      <c r="BC1530" s="11"/>
      <c r="BD1530" s="11"/>
      <c r="BE1530" s="11"/>
      <c r="BF1530" s="11"/>
      <c r="BG1530" s="11"/>
      <c r="BH1530" s="11"/>
      <c r="BI1530" s="11"/>
    </row>
    <row r="1531" spans="18:61" x14ac:dyDescent="0.2">
      <c r="R1531" s="11"/>
      <c r="S1531" s="154"/>
      <c r="T1531" s="13"/>
      <c r="U1531" s="13"/>
      <c r="V1531" s="11"/>
      <c r="W1531" s="11"/>
      <c r="X1531" s="12"/>
      <c r="AN1531" s="11"/>
      <c r="AO1531" s="11"/>
      <c r="AP1531" s="11"/>
      <c r="AQ1531" s="11"/>
      <c r="AR1531" s="11"/>
      <c r="AS1531" s="11"/>
      <c r="AT1531" s="11"/>
      <c r="AU1531" s="11"/>
      <c r="AV1531" s="11"/>
      <c r="AW1531" s="11"/>
      <c r="AX1531" s="11"/>
      <c r="AY1531" s="11"/>
      <c r="AZ1531" s="11"/>
      <c r="BA1531" s="11"/>
      <c r="BB1531" s="11"/>
      <c r="BC1531" s="11"/>
      <c r="BD1531" s="11"/>
      <c r="BE1531" s="11"/>
      <c r="BF1531" s="11"/>
      <c r="BG1531" s="11"/>
      <c r="BH1531" s="11"/>
      <c r="BI1531" s="11"/>
    </row>
    <row r="1532" spans="18:61" x14ac:dyDescent="0.2">
      <c r="R1532" s="11"/>
      <c r="S1532" s="154"/>
      <c r="T1532" s="13"/>
      <c r="U1532" s="13"/>
      <c r="V1532" s="11"/>
      <c r="W1532" s="11"/>
      <c r="X1532" s="12"/>
      <c r="AN1532" s="11"/>
      <c r="AO1532" s="11"/>
      <c r="AP1532" s="11"/>
      <c r="AQ1532" s="11"/>
      <c r="AR1532" s="11"/>
      <c r="AS1532" s="11"/>
      <c r="AT1532" s="11"/>
      <c r="AU1532" s="11"/>
      <c r="AV1532" s="11"/>
      <c r="AW1532" s="11"/>
      <c r="AX1532" s="11"/>
      <c r="AY1532" s="11"/>
      <c r="AZ1532" s="11"/>
      <c r="BA1532" s="11"/>
      <c r="BB1532" s="11"/>
      <c r="BC1532" s="11"/>
      <c r="BD1532" s="11"/>
      <c r="BE1532" s="11"/>
      <c r="BF1532" s="11"/>
      <c r="BG1532" s="11"/>
      <c r="BH1532" s="11"/>
      <c r="BI1532" s="11"/>
    </row>
    <row r="1533" spans="18:61" x14ac:dyDescent="0.2">
      <c r="R1533" s="11"/>
      <c r="S1533" s="154"/>
      <c r="T1533" s="13"/>
      <c r="U1533" s="13"/>
      <c r="V1533" s="11"/>
      <c r="W1533" s="11"/>
      <c r="X1533" s="12"/>
      <c r="AN1533" s="11"/>
      <c r="AO1533" s="11"/>
      <c r="AP1533" s="11"/>
      <c r="AQ1533" s="11"/>
      <c r="AR1533" s="11"/>
      <c r="AS1533" s="11"/>
      <c r="AT1533" s="11"/>
      <c r="AU1533" s="11"/>
      <c r="AV1533" s="11"/>
      <c r="AW1533" s="11"/>
      <c r="AX1533" s="11"/>
      <c r="AY1533" s="11"/>
      <c r="AZ1533" s="11"/>
      <c r="BA1533" s="11"/>
      <c r="BB1533" s="11"/>
      <c r="BC1533" s="11"/>
      <c r="BD1533" s="11"/>
      <c r="BE1533" s="11"/>
      <c r="BF1533" s="11"/>
      <c r="BG1533" s="11"/>
      <c r="BH1533" s="11"/>
      <c r="BI1533" s="11"/>
    </row>
    <row r="1534" spans="18:61" x14ac:dyDescent="0.2">
      <c r="R1534" s="11"/>
      <c r="S1534" s="154"/>
      <c r="T1534" s="13"/>
      <c r="U1534" s="13"/>
      <c r="V1534" s="11"/>
      <c r="W1534" s="11"/>
      <c r="X1534" s="12"/>
      <c r="AN1534" s="11"/>
      <c r="AO1534" s="11"/>
      <c r="AP1534" s="11"/>
      <c r="AQ1534" s="11"/>
      <c r="AR1534" s="11"/>
      <c r="AS1534" s="11"/>
      <c r="AT1534" s="11"/>
      <c r="AU1534" s="11"/>
      <c r="AV1534" s="11"/>
      <c r="AW1534" s="11"/>
      <c r="AX1534" s="11"/>
      <c r="AY1534" s="11"/>
      <c r="AZ1534" s="11"/>
      <c r="BA1534" s="11"/>
      <c r="BB1534" s="11"/>
      <c r="BC1534" s="11"/>
      <c r="BD1534" s="11"/>
      <c r="BE1534" s="11"/>
      <c r="BF1534" s="11"/>
      <c r="BG1534" s="11"/>
      <c r="BH1534" s="11"/>
      <c r="BI1534" s="11"/>
    </row>
    <row r="1535" spans="18:61" x14ac:dyDescent="0.2">
      <c r="R1535" s="11"/>
      <c r="S1535" s="154"/>
      <c r="T1535" s="13"/>
      <c r="U1535" s="13"/>
      <c r="V1535" s="11"/>
      <c r="W1535" s="11"/>
      <c r="X1535" s="12"/>
      <c r="AN1535" s="11"/>
      <c r="AO1535" s="11"/>
      <c r="AP1535" s="11"/>
      <c r="AQ1535" s="11"/>
      <c r="AR1535" s="11"/>
      <c r="AS1535" s="11"/>
      <c r="AT1535" s="11"/>
      <c r="AU1535" s="11"/>
      <c r="AV1535" s="11"/>
      <c r="AW1535" s="11"/>
      <c r="AX1535" s="11"/>
      <c r="AY1535" s="11"/>
      <c r="AZ1535" s="11"/>
      <c r="BA1535" s="11"/>
      <c r="BB1535" s="11"/>
      <c r="BC1535" s="11"/>
      <c r="BD1535" s="11"/>
      <c r="BE1535" s="11"/>
      <c r="BF1535" s="11"/>
      <c r="BG1535" s="11"/>
      <c r="BH1535" s="11"/>
      <c r="BI1535" s="11"/>
    </row>
    <row r="1536" spans="18:61" x14ac:dyDescent="0.2">
      <c r="R1536" s="11"/>
      <c r="S1536" s="154"/>
      <c r="T1536" s="13"/>
      <c r="U1536" s="13"/>
      <c r="V1536" s="11"/>
      <c r="W1536" s="11"/>
      <c r="X1536" s="12"/>
      <c r="AN1536" s="11"/>
      <c r="AO1536" s="11"/>
      <c r="AP1536" s="11"/>
      <c r="AQ1536" s="11"/>
      <c r="AR1536" s="11"/>
      <c r="AS1536" s="11"/>
      <c r="AT1536" s="11"/>
      <c r="AU1536" s="11"/>
      <c r="AV1536" s="11"/>
      <c r="AW1536" s="11"/>
      <c r="AX1536" s="11"/>
      <c r="AY1536" s="11"/>
      <c r="AZ1536" s="11"/>
      <c r="BA1536" s="11"/>
      <c r="BB1536" s="11"/>
      <c r="BC1536" s="11"/>
      <c r="BD1536" s="11"/>
      <c r="BE1536" s="11"/>
      <c r="BF1536" s="11"/>
      <c r="BG1536" s="11"/>
      <c r="BH1536" s="11"/>
      <c r="BI1536" s="11"/>
    </row>
    <row r="1537" spans="18:61" x14ac:dyDescent="0.2">
      <c r="R1537" s="11"/>
      <c r="S1537" s="154"/>
      <c r="T1537" s="13"/>
      <c r="U1537" s="13"/>
      <c r="V1537" s="11"/>
      <c r="W1537" s="11"/>
      <c r="X1537" s="12"/>
      <c r="AN1537" s="11"/>
      <c r="AO1537" s="11"/>
      <c r="AP1537" s="11"/>
      <c r="AQ1537" s="11"/>
      <c r="AR1537" s="11"/>
      <c r="AS1537" s="11"/>
      <c r="AT1537" s="11"/>
      <c r="AU1537" s="11"/>
      <c r="AV1537" s="11"/>
      <c r="AW1537" s="11"/>
      <c r="AX1537" s="11"/>
      <c r="AY1537" s="11"/>
      <c r="AZ1537" s="11"/>
      <c r="BA1537" s="11"/>
      <c r="BB1537" s="11"/>
      <c r="BC1537" s="11"/>
      <c r="BD1537" s="11"/>
      <c r="BE1537" s="11"/>
      <c r="BF1537" s="11"/>
      <c r="BG1537" s="11"/>
      <c r="BH1537" s="11"/>
      <c r="BI1537" s="11"/>
    </row>
    <row r="1538" spans="18:61" x14ac:dyDescent="0.2">
      <c r="R1538" s="11"/>
      <c r="S1538" s="154"/>
      <c r="T1538" s="13"/>
      <c r="U1538" s="13"/>
      <c r="V1538" s="11"/>
      <c r="W1538" s="11"/>
      <c r="X1538" s="12"/>
      <c r="AN1538" s="11"/>
      <c r="AO1538" s="11"/>
      <c r="AP1538" s="11"/>
      <c r="AQ1538" s="11"/>
      <c r="AR1538" s="11"/>
      <c r="AS1538" s="11"/>
      <c r="AT1538" s="11"/>
      <c r="AU1538" s="11"/>
      <c r="AV1538" s="11"/>
      <c r="AW1538" s="11"/>
      <c r="AX1538" s="11"/>
      <c r="AY1538" s="11"/>
      <c r="AZ1538" s="11"/>
      <c r="BA1538" s="11"/>
      <c r="BB1538" s="11"/>
      <c r="BC1538" s="11"/>
      <c r="BD1538" s="11"/>
      <c r="BE1538" s="11"/>
      <c r="BF1538" s="11"/>
      <c r="BG1538" s="11"/>
      <c r="BH1538" s="11"/>
      <c r="BI1538" s="11"/>
    </row>
    <row r="1539" spans="18:61" x14ac:dyDescent="0.2">
      <c r="R1539" s="11"/>
      <c r="S1539" s="154"/>
      <c r="T1539" s="13"/>
      <c r="U1539" s="13"/>
      <c r="V1539" s="11"/>
      <c r="W1539" s="11"/>
      <c r="X1539" s="12"/>
      <c r="AN1539" s="11"/>
      <c r="AO1539" s="11"/>
      <c r="AP1539" s="11"/>
      <c r="AQ1539" s="11"/>
      <c r="AR1539" s="11"/>
      <c r="AS1539" s="11"/>
      <c r="AT1539" s="11"/>
      <c r="AU1539" s="11"/>
      <c r="AV1539" s="11"/>
      <c r="AW1539" s="11"/>
      <c r="AX1539" s="11"/>
      <c r="AY1539" s="11"/>
      <c r="AZ1539" s="11"/>
      <c r="BA1539" s="11"/>
      <c r="BB1539" s="11"/>
      <c r="BC1539" s="11"/>
      <c r="BD1539" s="11"/>
      <c r="BE1539" s="11"/>
      <c r="BF1539" s="11"/>
      <c r="BG1539" s="11"/>
      <c r="BH1539" s="11"/>
      <c r="BI1539" s="11"/>
    </row>
    <row r="1540" spans="18:61" x14ac:dyDescent="0.2">
      <c r="R1540" s="11"/>
      <c r="S1540" s="154"/>
      <c r="T1540" s="13"/>
      <c r="U1540" s="13"/>
      <c r="V1540" s="11"/>
      <c r="W1540" s="11"/>
      <c r="X1540" s="12"/>
      <c r="AN1540" s="11"/>
      <c r="AO1540" s="11"/>
      <c r="AP1540" s="11"/>
      <c r="AQ1540" s="11"/>
      <c r="AR1540" s="11"/>
      <c r="AS1540" s="11"/>
      <c r="AT1540" s="11"/>
      <c r="AU1540" s="11"/>
      <c r="AV1540" s="11"/>
      <c r="AW1540" s="11"/>
      <c r="AX1540" s="11"/>
      <c r="AY1540" s="11"/>
      <c r="AZ1540" s="11"/>
      <c r="BA1540" s="11"/>
      <c r="BB1540" s="11"/>
      <c r="BC1540" s="11"/>
      <c r="BD1540" s="11"/>
      <c r="BE1540" s="11"/>
      <c r="BF1540" s="11"/>
      <c r="BG1540" s="11"/>
      <c r="BH1540" s="11"/>
      <c r="BI1540" s="11"/>
    </row>
    <row r="1541" spans="18:61" x14ac:dyDescent="0.2">
      <c r="R1541" s="11"/>
      <c r="S1541" s="154"/>
      <c r="T1541" s="13"/>
      <c r="U1541" s="13"/>
      <c r="V1541" s="11"/>
      <c r="W1541" s="11"/>
      <c r="X1541" s="12"/>
      <c r="AN1541" s="11"/>
      <c r="AO1541" s="11"/>
      <c r="AP1541" s="11"/>
      <c r="AQ1541" s="11"/>
      <c r="AR1541" s="11"/>
      <c r="AS1541" s="11"/>
      <c r="AT1541" s="11"/>
      <c r="AU1541" s="11"/>
      <c r="AV1541" s="11"/>
      <c r="AW1541" s="11"/>
      <c r="AX1541" s="11"/>
      <c r="AY1541" s="11"/>
      <c r="AZ1541" s="11"/>
      <c r="BA1541" s="11"/>
      <c r="BB1541" s="11"/>
      <c r="BC1541" s="11"/>
      <c r="BD1541" s="11"/>
      <c r="BE1541" s="11"/>
      <c r="BF1541" s="11"/>
      <c r="BG1541" s="11"/>
      <c r="BH1541" s="11"/>
      <c r="BI1541" s="11"/>
    </row>
    <row r="1542" spans="18:61" x14ac:dyDescent="0.2">
      <c r="R1542" s="11"/>
      <c r="S1542" s="154"/>
      <c r="T1542" s="13"/>
      <c r="U1542" s="13"/>
      <c r="V1542" s="11"/>
      <c r="W1542" s="11"/>
      <c r="X1542" s="12"/>
      <c r="AN1542" s="11"/>
      <c r="AO1542" s="11"/>
      <c r="AP1542" s="11"/>
      <c r="AQ1542" s="11"/>
      <c r="AR1542" s="11"/>
      <c r="AS1542" s="11"/>
      <c r="AT1542" s="11"/>
      <c r="AU1542" s="11"/>
      <c r="AV1542" s="11"/>
      <c r="AW1542" s="11"/>
      <c r="AX1542" s="11"/>
      <c r="AY1542" s="11"/>
      <c r="AZ1542" s="11"/>
      <c r="BA1542" s="11"/>
      <c r="BB1542" s="11"/>
      <c r="BC1542" s="11"/>
      <c r="BD1542" s="11"/>
      <c r="BE1542" s="11"/>
      <c r="BF1542" s="11"/>
      <c r="BG1542" s="11"/>
      <c r="BH1542" s="11"/>
      <c r="BI1542" s="11"/>
    </row>
    <row r="1543" spans="18:61" x14ac:dyDescent="0.2">
      <c r="R1543" s="11"/>
      <c r="S1543" s="154"/>
      <c r="T1543" s="13"/>
      <c r="U1543" s="13"/>
      <c r="V1543" s="11"/>
      <c r="W1543" s="11"/>
      <c r="X1543" s="12"/>
      <c r="AN1543" s="11"/>
      <c r="AO1543" s="11"/>
      <c r="AP1543" s="11"/>
      <c r="AQ1543" s="11"/>
      <c r="AR1543" s="11"/>
      <c r="AS1543" s="11"/>
      <c r="AT1543" s="11"/>
      <c r="AU1543" s="11"/>
      <c r="AV1543" s="11"/>
      <c r="AW1543" s="11"/>
      <c r="AX1543" s="11"/>
      <c r="AY1543" s="11"/>
      <c r="AZ1543" s="11"/>
      <c r="BA1543" s="11"/>
      <c r="BB1543" s="11"/>
      <c r="BC1543" s="11"/>
      <c r="BD1543" s="11"/>
      <c r="BE1543" s="11"/>
      <c r="BF1543" s="11"/>
      <c r="BG1543" s="11"/>
      <c r="BH1543" s="11"/>
      <c r="BI1543" s="11"/>
    </row>
    <row r="1544" spans="18:61" x14ac:dyDescent="0.2">
      <c r="R1544" s="11"/>
      <c r="S1544" s="154"/>
      <c r="T1544" s="13"/>
      <c r="U1544" s="13"/>
      <c r="V1544" s="11"/>
      <c r="W1544" s="11"/>
      <c r="X1544" s="12"/>
      <c r="AN1544" s="11"/>
      <c r="AO1544" s="11"/>
      <c r="AP1544" s="11"/>
      <c r="AQ1544" s="11"/>
      <c r="AR1544" s="11"/>
      <c r="AS1544" s="11"/>
      <c r="AT1544" s="11"/>
      <c r="AU1544" s="11"/>
      <c r="AV1544" s="11"/>
      <c r="AW1544" s="11"/>
      <c r="AX1544" s="11"/>
      <c r="AY1544" s="11"/>
      <c r="AZ1544" s="11"/>
      <c r="BA1544" s="11"/>
      <c r="BB1544" s="11"/>
      <c r="BC1544" s="11"/>
      <c r="BD1544" s="11"/>
      <c r="BE1544" s="11"/>
      <c r="BF1544" s="11"/>
      <c r="BG1544" s="11"/>
      <c r="BH1544" s="11"/>
      <c r="BI1544" s="11"/>
    </row>
    <row r="1545" spans="18:61" x14ac:dyDescent="0.2">
      <c r="R1545" s="11"/>
      <c r="S1545" s="154"/>
      <c r="T1545" s="13"/>
      <c r="U1545" s="13"/>
      <c r="V1545" s="11"/>
      <c r="W1545" s="11"/>
      <c r="X1545" s="12"/>
      <c r="AN1545" s="11"/>
      <c r="AO1545" s="11"/>
      <c r="AP1545" s="11"/>
      <c r="AQ1545" s="11"/>
      <c r="AR1545" s="11"/>
      <c r="AS1545" s="11"/>
      <c r="AT1545" s="11"/>
      <c r="AU1545" s="11"/>
      <c r="AV1545" s="11"/>
      <c r="AW1545" s="11"/>
      <c r="AX1545" s="11"/>
      <c r="AY1545" s="11"/>
      <c r="AZ1545" s="11"/>
      <c r="BA1545" s="11"/>
      <c r="BB1545" s="11"/>
      <c r="BC1545" s="11"/>
      <c r="BD1545" s="11"/>
      <c r="BE1545" s="11"/>
      <c r="BF1545" s="11"/>
      <c r="BG1545" s="11"/>
      <c r="BH1545" s="11"/>
      <c r="BI1545" s="11"/>
    </row>
    <row r="1546" spans="18:61" x14ac:dyDescent="0.2">
      <c r="R1546" s="11"/>
      <c r="S1546" s="154"/>
      <c r="T1546" s="13"/>
      <c r="U1546" s="13"/>
      <c r="V1546" s="11"/>
      <c r="W1546" s="11"/>
      <c r="X1546" s="12"/>
      <c r="AN1546" s="11"/>
      <c r="AO1546" s="11"/>
      <c r="AP1546" s="11"/>
      <c r="AQ1546" s="11"/>
      <c r="AR1546" s="11"/>
      <c r="AS1546" s="11"/>
      <c r="AT1546" s="11"/>
      <c r="AU1546" s="11"/>
      <c r="AV1546" s="11"/>
      <c r="AW1546" s="11"/>
      <c r="AX1546" s="11"/>
      <c r="AY1546" s="11"/>
      <c r="AZ1546" s="11"/>
      <c r="BA1546" s="11"/>
      <c r="BB1546" s="11"/>
      <c r="BC1546" s="11"/>
      <c r="BD1546" s="11"/>
      <c r="BE1546" s="11"/>
      <c r="BF1546" s="11"/>
      <c r="BG1546" s="11"/>
      <c r="BH1546" s="11"/>
      <c r="BI1546" s="11"/>
    </row>
    <row r="1547" spans="18:61" x14ac:dyDescent="0.2">
      <c r="R1547" s="11"/>
      <c r="S1547" s="154"/>
      <c r="T1547" s="13"/>
      <c r="U1547" s="13"/>
      <c r="V1547" s="11"/>
      <c r="W1547" s="11"/>
      <c r="X1547" s="12"/>
      <c r="AN1547" s="11"/>
      <c r="AO1547" s="11"/>
      <c r="AP1547" s="11"/>
      <c r="AQ1547" s="11"/>
      <c r="AR1547" s="11"/>
      <c r="AS1547" s="11"/>
      <c r="AT1547" s="11"/>
      <c r="AU1547" s="11"/>
      <c r="AV1547" s="11"/>
      <c r="AW1547" s="11"/>
      <c r="AX1547" s="11"/>
      <c r="AY1547" s="11"/>
      <c r="AZ1547" s="11"/>
      <c r="BA1547" s="11"/>
      <c r="BB1547" s="11"/>
      <c r="BC1547" s="11"/>
      <c r="BD1547" s="11"/>
      <c r="BE1547" s="11"/>
      <c r="BF1547" s="11"/>
      <c r="BG1547" s="11"/>
      <c r="BH1547" s="11"/>
      <c r="BI1547" s="11"/>
    </row>
    <row r="1548" spans="18:61" x14ac:dyDescent="0.2">
      <c r="R1548" s="11"/>
      <c r="S1548" s="154"/>
      <c r="T1548" s="13"/>
      <c r="U1548" s="13"/>
      <c r="V1548" s="11"/>
      <c r="W1548" s="11"/>
      <c r="X1548" s="12"/>
      <c r="AN1548" s="11"/>
      <c r="AO1548" s="11"/>
      <c r="AP1548" s="11"/>
      <c r="AQ1548" s="11"/>
      <c r="AR1548" s="11"/>
      <c r="AS1548" s="11"/>
      <c r="AT1548" s="11"/>
      <c r="AU1548" s="11"/>
      <c r="AV1548" s="11"/>
      <c r="AW1548" s="11"/>
      <c r="AX1548" s="11"/>
      <c r="AY1548" s="11"/>
      <c r="AZ1548" s="11"/>
      <c r="BA1548" s="11"/>
      <c r="BB1548" s="11"/>
      <c r="BC1548" s="11"/>
      <c r="BD1548" s="11"/>
      <c r="BE1548" s="11"/>
      <c r="BF1548" s="11"/>
      <c r="BG1548" s="11"/>
      <c r="BH1548" s="11"/>
      <c r="BI1548" s="11"/>
    </row>
    <row r="1549" spans="18:61" x14ac:dyDescent="0.2">
      <c r="R1549" s="11"/>
      <c r="S1549" s="154"/>
      <c r="T1549" s="13"/>
      <c r="U1549" s="13"/>
      <c r="V1549" s="11"/>
      <c r="W1549" s="11"/>
      <c r="X1549" s="12"/>
      <c r="AN1549" s="11"/>
      <c r="AO1549" s="11"/>
      <c r="AP1549" s="11"/>
      <c r="AQ1549" s="11"/>
      <c r="AR1549" s="11"/>
      <c r="AS1549" s="11"/>
      <c r="AT1549" s="11"/>
      <c r="AU1549" s="11"/>
      <c r="AV1549" s="11"/>
      <c r="AW1549" s="11"/>
      <c r="AX1549" s="11"/>
      <c r="AY1549" s="11"/>
      <c r="AZ1549" s="11"/>
      <c r="BA1549" s="11"/>
      <c r="BB1549" s="11"/>
      <c r="BC1549" s="11"/>
      <c r="BD1549" s="11"/>
      <c r="BE1549" s="11"/>
      <c r="BF1549" s="11"/>
      <c r="BG1549" s="11"/>
      <c r="BH1549" s="11"/>
      <c r="BI1549" s="11"/>
    </row>
    <row r="1550" spans="18:61" x14ac:dyDescent="0.2">
      <c r="R1550" s="11"/>
      <c r="S1550" s="154"/>
      <c r="T1550" s="13"/>
      <c r="U1550" s="13"/>
      <c r="V1550" s="11"/>
      <c r="W1550" s="11"/>
      <c r="X1550" s="12"/>
      <c r="AN1550" s="11"/>
      <c r="AO1550" s="11"/>
      <c r="AP1550" s="11"/>
      <c r="AQ1550" s="11"/>
      <c r="AR1550" s="11"/>
      <c r="AS1550" s="11"/>
      <c r="AT1550" s="11"/>
      <c r="AU1550" s="11"/>
      <c r="AV1550" s="11"/>
      <c r="AW1550" s="11"/>
      <c r="AX1550" s="11"/>
      <c r="AY1550" s="11"/>
      <c r="AZ1550" s="11"/>
      <c r="BA1550" s="11"/>
      <c r="BB1550" s="11"/>
      <c r="BC1550" s="11"/>
      <c r="BD1550" s="11"/>
      <c r="BE1550" s="11"/>
      <c r="BF1550" s="11"/>
      <c r="BG1550" s="11"/>
      <c r="BH1550" s="11"/>
      <c r="BI1550" s="11"/>
    </row>
    <row r="1551" spans="18:61" x14ac:dyDescent="0.2">
      <c r="R1551" s="11"/>
      <c r="S1551" s="154"/>
      <c r="T1551" s="13"/>
      <c r="U1551" s="13"/>
      <c r="V1551" s="11"/>
      <c r="W1551" s="11"/>
      <c r="X1551" s="12"/>
      <c r="AN1551" s="11"/>
      <c r="AO1551" s="11"/>
      <c r="AP1551" s="11"/>
      <c r="AQ1551" s="11"/>
      <c r="AR1551" s="11"/>
      <c r="AS1551" s="11"/>
      <c r="AT1551" s="11"/>
      <c r="AU1551" s="11"/>
      <c r="AV1551" s="11"/>
      <c r="AW1551" s="11"/>
      <c r="AX1551" s="11"/>
      <c r="AY1551" s="11"/>
      <c r="AZ1551" s="11"/>
      <c r="BA1551" s="11"/>
      <c r="BB1551" s="11"/>
      <c r="BC1551" s="11"/>
      <c r="BD1551" s="11"/>
      <c r="BE1551" s="11"/>
      <c r="BF1551" s="11"/>
      <c r="BG1551" s="11"/>
      <c r="BH1551" s="11"/>
      <c r="BI1551" s="11"/>
    </row>
    <row r="1552" spans="18:61" x14ac:dyDescent="0.2">
      <c r="R1552" s="11"/>
      <c r="S1552" s="154"/>
      <c r="T1552" s="13"/>
      <c r="U1552" s="13"/>
      <c r="V1552" s="11"/>
      <c r="W1552" s="11"/>
      <c r="X1552" s="12"/>
      <c r="AN1552" s="11"/>
      <c r="AO1552" s="11"/>
      <c r="AP1552" s="11"/>
      <c r="AQ1552" s="11"/>
      <c r="AR1552" s="11"/>
      <c r="AS1552" s="11"/>
      <c r="AT1552" s="11"/>
      <c r="AU1552" s="11"/>
      <c r="AV1552" s="11"/>
      <c r="AW1552" s="11"/>
      <c r="AX1552" s="11"/>
      <c r="AY1552" s="11"/>
      <c r="AZ1552" s="11"/>
      <c r="BA1552" s="11"/>
      <c r="BB1552" s="11"/>
      <c r="BC1552" s="11"/>
      <c r="BD1552" s="11"/>
      <c r="BE1552" s="11"/>
      <c r="BF1552" s="11"/>
      <c r="BG1552" s="11"/>
      <c r="BH1552" s="11"/>
      <c r="BI1552" s="11"/>
    </row>
    <row r="1553" spans="18:61" x14ac:dyDescent="0.2">
      <c r="R1553" s="11"/>
      <c r="S1553" s="154"/>
      <c r="T1553" s="13"/>
      <c r="U1553" s="13"/>
      <c r="V1553" s="11"/>
      <c r="W1553" s="11"/>
      <c r="X1553" s="12"/>
      <c r="AN1553" s="11"/>
      <c r="AO1553" s="11"/>
      <c r="AP1553" s="11"/>
      <c r="AQ1553" s="11"/>
      <c r="AR1553" s="11"/>
      <c r="AS1553" s="11"/>
      <c r="AT1553" s="11"/>
      <c r="AU1553" s="11"/>
      <c r="AV1553" s="11"/>
      <c r="AW1553" s="11"/>
      <c r="AX1553" s="11"/>
      <c r="AY1553" s="11"/>
      <c r="AZ1553" s="11"/>
      <c r="BA1553" s="11"/>
      <c r="BB1553" s="11"/>
      <c r="BC1553" s="11"/>
      <c r="BD1553" s="11"/>
      <c r="BE1553" s="11"/>
      <c r="BF1553" s="11"/>
      <c r="BG1553" s="11"/>
      <c r="BH1553" s="11"/>
      <c r="BI1553" s="11"/>
    </row>
    <row r="1554" spans="18:61" x14ac:dyDescent="0.2">
      <c r="R1554" s="11"/>
      <c r="S1554" s="154"/>
      <c r="T1554" s="13"/>
      <c r="U1554" s="13"/>
      <c r="V1554" s="11"/>
      <c r="W1554" s="11"/>
      <c r="X1554" s="12"/>
      <c r="AN1554" s="11"/>
      <c r="AO1554" s="11"/>
      <c r="AP1554" s="11"/>
      <c r="AQ1554" s="11"/>
      <c r="AR1554" s="11"/>
      <c r="AS1554" s="11"/>
      <c r="AT1554" s="11"/>
      <c r="AU1554" s="11"/>
      <c r="AV1554" s="11"/>
      <c r="AW1554" s="11"/>
      <c r="AX1554" s="11"/>
      <c r="AY1554" s="11"/>
      <c r="AZ1554" s="11"/>
      <c r="BA1554" s="11"/>
      <c r="BB1554" s="11"/>
      <c r="BC1554" s="11"/>
      <c r="BD1554" s="11"/>
      <c r="BE1554" s="11"/>
      <c r="BF1554" s="11"/>
      <c r="BG1554" s="11"/>
      <c r="BH1554" s="11"/>
      <c r="BI1554" s="11"/>
    </row>
    <row r="1555" spans="18:61" x14ac:dyDescent="0.2">
      <c r="R1555" s="11"/>
      <c r="S1555" s="154"/>
      <c r="T1555" s="13"/>
      <c r="U1555" s="13"/>
      <c r="V1555" s="11"/>
      <c r="W1555" s="11"/>
      <c r="X1555" s="12"/>
      <c r="AN1555" s="11"/>
      <c r="AO1555" s="11"/>
      <c r="AP1555" s="11"/>
      <c r="AQ1555" s="11"/>
      <c r="AR1555" s="11"/>
      <c r="AS1555" s="11"/>
      <c r="AT1555" s="11"/>
      <c r="AU1555" s="11"/>
      <c r="AV1555" s="11"/>
      <c r="AW1555" s="11"/>
      <c r="AX1555" s="11"/>
      <c r="AY1555" s="11"/>
      <c r="AZ1555" s="11"/>
      <c r="BA1555" s="11"/>
      <c r="BB1555" s="11"/>
      <c r="BC1555" s="11"/>
      <c r="BD1555" s="11"/>
      <c r="BE1555" s="11"/>
      <c r="BF1555" s="11"/>
      <c r="BG1555" s="11"/>
      <c r="BH1555" s="11"/>
      <c r="BI1555" s="11"/>
    </row>
    <row r="1556" spans="18:61" x14ac:dyDescent="0.2">
      <c r="R1556" s="11"/>
      <c r="S1556" s="154"/>
      <c r="T1556" s="13"/>
      <c r="U1556" s="13"/>
      <c r="V1556" s="11"/>
      <c r="W1556" s="11"/>
      <c r="X1556" s="12"/>
      <c r="AN1556" s="11"/>
      <c r="AO1556" s="11"/>
      <c r="AP1556" s="11"/>
      <c r="AQ1556" s="11"/>
      <c r="AR1556" s="11"/>
      <c r="AS1556" s="11"/>
      <c r="AT1556" s="11"/>
      <c r="AU1556" s="11"/>
      <c r="AV1556" s="11"/>
      <c r="AW1556" s="11"/>
      <c r="AX1556" s="11"/>
      <c r="AY1556" s="11"/>
      <c r="AZ1556" s="11"/>
      <c r="BA1556" s="11"/>
      <c r="BB1556" s="11"/>
      <c r="BC1556" s="11"/>
      <c r="BD1556" s="11"/>
      <c r="BE1556" s="11"/>
      <c r="BF1556" s="11"/>
      <c r="BG1556" s="11"/>
      <c r="BH1556" s="11"/>
      <c r="BI1556" s="11"/>
    </row>
    <row r="1557" spans="18:61" x14ac:dyDescent="0.2">
      <c r="R1557" s="11"/>
      <c r="S1557" s="154"/>
      <c r="T1557" s="13"/>
      <c r="U1557" s="13"/>
      <c r="V1557" s="11"/>
      <c r="W1557" s="11"/>
      <c r="X1557" s="12"/>
      <c r="AN1557" s="11"/>
      <c r="AO1557" s="11"/>
      <c r="AP1557" s="11"/>
      <c r="AQ1557" s="11"/>
      <c r="AR1557" s="11"/>
      <c r="AS1557" s="11"/>
      <c r="AT1557" s="11"/>
      <c r="AU1557" s="11"/>
      <c r="AV1557" s="11"/>
      <c r="AW1557" s="11"/>
      <c r="AX1557" s="11"/>
      <c r="AY1557" s="11"/>
      <c r="AZ1557" s="11"/>
      <c r="BA1557" s="11"/>
      <c r="BB1557" s="11"/>
      <c r="BC1557" s="11"/>
      <c r="BD1557" s="11"/>
      <c r="BE1557" s="11"/>
      <c r="BF1557" s="11"/>
      <c r="BG1557" s="11"/>
      <c r="BH1557" s="11"/>
      <c r="BI1557" s="11"/>
    </row>
    <row r="1558" spans="18:61" x14ac:dyDescent="0.2">
      <c r="R1558" s="11"/>
      <c r="S1558" s="154"/>
      <c r="T1558" s="13"/>
      <c r="U1558" s="13"/>
      <c r="V1558" s="11"/>
      <c r="W1558" s="11"/>
      <c r="X1558" s="12"/>
      <c r="AN1558" s="11"/>
      <c r="AO1558" s="11"/>
      <c r="AP1558" s="11"/>
      <c r="AQ1558" s="11"/>
      <c r="AR1558" s="11"/>
      <c r="AS1558" s="11"/>
      <c r="AT1558" s="11"/>
      <c r="AU1558" s="11"/>
      <c r="AV1558" s="11"/>
      <c r="AW1558" s="11"/>
      <c r="AX1558" s="11"/>
      <c r="AY1558" s="11"/>
      <c r="AZ1558" s="11"/>
      <c r="BA1558" s="11"/>
      <c r="BB1558" s="11"/>
      <c r="BC1558" s="11"/>
      <c r="BD1558" s="11"/>
      <c r="BE1558" s="11"/>
      <c r="BF1558" s="11"/>
      <c r="BG1558" s="11"/>
      <c r="BH1558" s="11"/>
      <c r="BI1558" s="11"/>
    </row>
    <row r="1559" spans="18:61" x14ac:dyDescent="0.2">
      <c r="R1559" s="11"/>
      <c r="S1559" s="154"/>
      <c r="T1559" s="13"/>
      <c r="U1559" s="13"/>
      <c r="V1559" s="11"/>
      <c r="W1559" s="11"/>
      <c r="X1559" s="12"/>
      <c r="AN1559" s="11"/>
      <c r="AO1559" s="11"/>
      <c r="AP1559" s="11"/>
      <c r="AQ1559" s="11"/>
      <c r="AR1559" s="11"/>
      <c r="AS1559" s="11"/>
      <c r="AT1559" s="11"/>
      <c r="AU1559" s="11"/>
      <c r="AV1559" s="11"/>
      <c r="AW1559" s="11"/>
      <c r="AX1559" s="11"/>
      <c r="AY1559" s="11"/>
      <c r="AZ1559" s="11"/>
      <c r="BA1559" s="11"/>
      <c r="BB1559" s="11"/>
      <c r="BC1559" s="11"/>
      <c r="BD1559" s="11"/>
      <c r="BE1559" s="11"/>
      <c r="BF1559" s="11"/>
      <c r="BG1559" s="11"/>
      <c r="BH1559" s="11"/>
      <c r="BI1559" s="11"/>
    </row>
    <row r="1560" spans="18:61" x14ac:dyDescent="0.2">
      <c r="R1560" s="11"/>
      <c r="S1560" s="154"/>
      <c r="T1560" s="13"/>
      <c r="U1560" s="13"/>
      <c r="V1560" s="11"/>
      <c r="W1560" s="11"/>
      <c r="X1560" s="12"/>
      <c r="AN1560" s="11"/>
      <c r="AO1560" s="11"/>
      <c r="AP1560" s="11"/>
      <c r="AQ1560" s="11"/>
      <c r="AR1560" s="11"/>
      <c r="AS1560" s="11"/>
      <c r="AT1560" s="11"/>
      <c r="AU1560" s="11"/>
      <c r="AV1560" s="11"/>
      <c r="AW1560" s="11"/>
      <c r="AX1560" s="11"/>
      <c r="AY1560" s="11"/>
      <c r="AZ1560" s="11"/>
      <c r="BA1560" s="11"/>
      <c r="BB1560" s="11"/>
      <c r="BC1560" s="11"/>
      <c r="BD1560" s="11"/>
      <c r="BE1560" s="11"/>
      <c r="BF1560" s="11"/>
      <c r="BG1560" s="11"/>
      <c r="BH1560" s="11"/>
      <c r="BI1560" s="11"/>
    </row>
    <row r="1561" spans="18:61" x14ac:dyDescent="0.2">
      <c r="R1561" s="11"/>
      <c r="S1561" s="154"/>
      <c r="T1561" s="13"/>
      <c r="U1561" s="13"/>
      <c r="V1561" s="11"/>
      <c r="W1561" s="11"/>
      <c r="X1561" s="12"/>
      <c r="AN1561" s="11"/>
      <c r="AO1561" s="11"/>
      <c r="AP1561" s="11"/>
      <c r="AQ1561" s="11"/>
      <c r="AR1561" s="11"/>
      <c r="AS1561" s="11"/>
      <c r="AT1561" s="11"/>
      <c r="AU1561" s="11"/>
      <c r="AV1561" s="11"/>
      <c r="AW1561" s="11"/>
      <c r="AX1561" s="11"/>
      <c r="AY1561" s="11"/>
      <c r="AZ1561" s="11"/>
      <c r="BA1561" s="11"/>
      <c r="BB1561" s="11"/>
      <c r="BC1561" s="11"/>
      <c r="BD1561" s="11"/>
      <c r="BE1561" s="11"/>
      <c r="BF1561" s="11"/>
      <c r="BG1561" s="11"/>
      <c r="BH1561" s="11"/>
      <c r="BI1561" s="11"/>
    </row>
    <row r="1562" spans="18:61" x14ac:dyDescent="0.2">
      <c r="R1562" s="11"/>
      <c r="S1562" s="154"/>
      <c r="T1562" s="13"/>
      <c r="U1562" s="13"/>
      <c r="V1562" s="11"/>
      <c r="W1562" s="11"/>
      <c r="X1562" s="12"/>
      <c r="AN1562" s="11"/>
      <c r="AO1562" s="11"/>
      <c r="AP1562" s="11"/>
      <c r="AQ1562" s="11"/>
      <c r="AR1562" s="11"/>
      <c r="AS1562" s="11"/>
      <c r="AT1562" s="11"/>
      <c r="AU1562" s="11"/>
      <c r="AV1562" s="11"/>
      <c r="AW1562" s="11"/>
      <c r="AX1562" s="11"/>
      <c r="AY1562" s="11"/>
      <c r="AZ1562" s="11"/>
      <c r="BA1562" s="11"/>
      <c r="BB1562" s="11"/>
      <c r="BC1562" s="11"/>
      <c r="BD1562" s="11"/>
      <c r="BE1562" s="11"/>
      <c r="BF1562" s="11"/>
      <c r="BG1562" s="11"/>
      <c r="BH1562" s="11"/>
      <c r="BI1562" s="11"/>
    </row>
    <row r="1563" spans="18:61" x14ac:dyDescent="0.2">
      <c r="R1563" s="11"/>
      <c r="S1563" s="154"/>
      <c r="T1563" s="13"/>
      <c r="U1563" s="13"/>
      <c r="V1563" s="11"/>
      <c r="W1563" s="11"/>
      <c r="X1563" s="12"/>
      <c r="AN1563" s="11"/>
      <c r="AO1563" s="11"/>
      <c r="AP1563" s="11"/>
      <c r="AQ1563" s="11"/>
      <c r="AR1563" s="11"/>
      <c r="AS1563" s="11"/>
      <c r="AT1563" s="11"/>
      <c r="AU1563" s="11"/>
      <c r="AV1563" s="11"/>
      <c r="AW1563" s="11"/>
      <c r="AX1563" s="11"/>
      <c r="AY1563" s="11"/>
      <c r="AZ1563" s="11"/>
      <c r="BA1563" s="11"/>
      <c r="BB1563" s="11"/>
      <c r="BC1563" s="11"/>
      <c r="BD1563" s="11"/>
      <c r="BE1563" s="11"/>
      <c r="BF1563" s="11"/>
      <c r="BG1563" s="11"/>
      <c r="BH1563" s="11"/>
      <c r="BI1563" s="11"/>
    </row>
    <row r="1564" spans="18:61" x14ac:dyDescent="0.2">
      <c r="R1564" s="11"/>
      <c r="S1564" s="154"/>
      <c r="T1564" s="13"/>
      <c r="U1564" s="13"/>
      <c r="V1564" s="11"/>
      <c r="W1564" s="11"/>
      <c r="X1564" s="12"/>
      <c r="AN1564" s="11"/>
      <c r="AO1564" s="11"/>
      <c r="AP1564" s="11"/>
      <c r="AQ1564" s="11"/>
      <c r="AR1564" s="11"/>
      <c r="AS1564" s="11"/>
      <c r="AT1564" s="11"/>
      <c r="AU1564" s="11"/>
      <c r="AV1564" s="11"/>
      <c r="AW1564" s="11"/>
      <c r="AX1564" s="11"/>
      <c r="AY1564" s="11"/>
      <c r="AZ1564" s="11"/>
      <c r="BA1564" s="11"/>
      <c r="BB1564" s="11"/>
      <c r="BC1564" s="11"/>
      <c r="BD1564" s="11"/>
      <c r="BE1564" s="11"/>
      <c r="BF1564" s="11"/>
      <c r="BG1564" s="11"/>
      <c r="BH1564" s="11"/>
      <c r="BI1564" s="11"/>
    </row>
    <row r="1565" spans="18:61" x14ac:dyDescent="0.2">
      <c r="R1565" s="11"/>
      <c r="S1565" s="154"/>
      <c r="T1565" s="13"/>
      <c r="U1565" s="13"/>
      <c r="V1565" s="11"/>
      <c r="W1565" s="11"/>
      <c r="X1565" s="12"/>
      <c r="AN1565" s="11"/>
      <c r="AO1565" s="11"/>
      <c r="AP1565" s="11"/>
      <c r="AQ1565" s="11"/>
      <c r="AR1565" s="11"/>
      <c r="AS1565" s="11"/>
      <c r="AT1565" s="11"/>
      <c r="AU1565" s="11"/>
      <c r="AV1565" s="11"/>
      <c r="AW1565" s="11"/>
      <c r="AX1565" s="11"/>
      <c r="AY1565" s="11"/>
      <c r="AZ1565" s="11"/>
      <c r="BA1565" s="11"/>
      <c r="BB1565" s="11"/>
      <c r="BC1565" s="11"/>
      <c r="BD1565" s="11"/>
      <c r="BE1565" s="11"/>
      <c r="BF1565" s="11"/>
      <c r="BG1565" s="11"/>
      <c r="BH1565" s="11"/>
      <c r="BI1565" s="11"/>
    </row>
    <row r="1566" spans="18:61" x14ac:dyDescent="0.2">
      <c r="R1566" s="11"/>
      <c r="S1566" s="154"/>
      <c r="T1566" s="13"/>
      <c r="U1566" s="13"/>
      <c r="V1566" s="11"/>
      <c r="W1566" s="11"/>
      <c r="X1566" s="12"/>
      <c r="AN1566" s="11"/>
      <c r="AO1566" s="11"/>
      <c r="AP1566" s="11"/>
      <c r="AQ1566" s="11"/>
      <c r="AR1566" s="11"/>
      <c r="AS1566" s="11"/>
      <c r="AT1566" s="11"/>
      <c r="AU1566" s="11"/>
      <c r="AV1566" s="11"/>
      <c r="AW1566" s="11"/>
      <c r="AX1566" s="11"/>
      <c r="AY1566" s="11"/>
      <c r="AZ1566" s="11"/>
      <c r="BA1566" s="11"/>
      <c r="BB1566" s="11"/>
      <c r="BC1566" s="11"/>
      <c r="BD1566" s="11"/>
      <c r="BE1566" s="11"/>
      <c r="BF1566" s="11"/>
      <c r="BG1566" s="11"/>
      <c r="BH1566" s="11"/>
      <c r="BI1566" s="11"/>
    </row>
    <row r="1567" spans="18:61" x14ac:dyDescent="0.2">
      <c r="R1567" s="11"/>
      <c r="S1567" s="154"/>
      <c r="T1567" s="13"/>
      <c r="U1567" s="13"/>
      <c r="V1567" s="11"/>
      <c r="W1567" s="11"/>
      <c r="X1567" s="12"/>
      <c r="AN1567" s="11"/>
      <c r="AO1567" s="11"/>
      <c r="AP1567" s="11"/>
      <c r="AQ1567" s="11"/>
      <c r="AR1567" s="11"/>
      <c r="AS1567" s="11"/>
      <c r="AT1567" s="11"/>
      <c r="AU1567" s="11"/>
      <c r="AV1567" s="11"/>
      <c r="AW1567" s="11"/>
      <c r="AX1567" s="11"/>
      <c r="AY1567" s="11"/>
      <c r="AZ1567" s="11"/>
      <c r="BA1567" s="11"/>
      <c r="BB1567" s="11"/>
      <c r="BC1567" s="11"/>
      <c r="BD1567" s="11"/>
      <c r="BE1567" s="11"/>
      <c r="BF1567" s="11"/>
      <c r="BG1567" s="11"/>
      <c r="BH1567" s="11"/>
      <c r="BI1567" s="11"/>
    </row>
    <row r="1568" spans="18:61" x14ac:dyDescent="0.2">
      <c r="R1568" s="11"/>
      <c r="S1568" s="154"/>
      <c r="T1568" s="13"/>
      <c r="U1568" s="13"/>
      <c r="V1568" s="11"/>
      <c r="W1568" s="11"/>
      <c r="X1568" s="12"/>
      <c r="AN1568" s="11"/>
      <c r="AO1568" s="11"/>
      <c r="AP1568" s="11"/>
      <c r="AQ1568" s="11"/>
      <c r="AR1568" s="11"/>
      <c r="AS1568" s="11"/>
      <c r="AT1568" s="11"/>
      <c r="AU1568" s="11"/>
      <c r="AV1568" s="11"/>
      <c r="AW1568" s="11"/>
      <c r="AX1568" s="11"/>
      <c r="AY1568" s="11"/>
      <c r="AZ1568" s="11"/>
      <c r="BA1568" s="11"/>
      <c r="BB1568" s="11"/>
      <c r="BC1568" s="11"/>
      <c r="BD1568" s="11"/>
      <c r="BE1568" s="11"/>
      <c r="BF1568" s="11"/>
      <c r="BG1568" s="11"/>
      <c r="BH1568" s="11"/>
      <c r="BI1568" s="11"/>
    </row>
    <row r="1569" spans="18:61" x14ac:dyDescent="0.2">
      <c r="R1569" s="11"/>
      <c r="S1569" s="154"/>
      <c r="T1569" s="13"/>
      <c r="U1569" s="13"/>
      <c r="V1569" s="11"/>
      <c r="W1569" s="11"/>
      <c r="X1569" s="12"/>
      <c r="AN1569" s="11"/>
      <c r="AO1569" s="11"/>
      <c r="AP1569" s="11"/>
      <c r="AQ1569" s="11"/>
      <c r="AR1569" s="11"/>
      <c r="AS1569" s="11"/>
      <c r="AT1569" s="11"/>
      <c r="AU1569" s="11"/>
      <c r="AV1569" s="11"/>
      <c r="AW1569" s="11"/>
      <c r="AX1569" s="11"/>
      <c r="AY1569" s="11"/>
      <c r="AZ1569" s="11"/>
      <c r="BA1569" s="11"/>
      <c r="BB1569" s="11"/>
      <c r="BC1569" s="11"/>
      <c r="BD1569" s="11"/>
      <c r="BE1569" s="11"/>
      <c r="BF1569" s="11"/>
      <c r="BG1569" s="11"/>
      <c r="BH1569" s="11"/>
      <c r="BI1569" s="11"/>
    </row>
    <row r="1570" spans="18:61" x14ac:dyDescent="0.2">
      <c r="R1570" s="11"/>
      <c r="S1570" s="154"/>
      <c r="T1570" s="13"/>
      <c r="U1570" s="13"/>
      <c r="V1570" s="11"/>
      <c r="W1570" s="11"/>
      <c r="X1570" s="12"/>
      <c r="AN1570" s="11"/>
      <c r="AO1570" s="11"/>
      <c r="AP1570" s="11"/>
      <c r="AQ1570" s="11"/>
      <c r="AR1570" s="11"/>
      <c r="AS1570" s="11"/>
      <c r="AT1570" s="11"/>
      <c r="AU1570" s="11"/>
      <c r="AV1570" s="11"/>
      <c r="AW1570" s="11"/>
      <c r="AX1570" s="11"/>
      <c r="AY1570" s="11"/>
      <c r="AZ1570" s="11"/>
      <c r="BA1570" s="11"/>
      <c r="BB1570" s="11"/>
      <c r="BC1570" s="11"/>
      <c r="BD1570" s="11"/>
      <c r="BE1570" s="11"/>
      <c r="BF1570" s="11"/>
      <c r="BG1570" s="11"/>
      <c r="BH1570" s="11"/>
      <c r="BI1570" s="11"/>
    </row>
    <row r="1571" spans="18:61" x14ac:dyDescent="0.2">
      <c r="R1571" s="11"/>
      <c r="S1571" s="154"/>
      <c r="T1571" s="13"/>
      <c r="U1571" s="13"/>
      <c r="V1571" s="11"/>
      <c r="W1571" s="11"/>
      <c r="X1571" s="12"/>
      <c r="AN1571" s="11"/>
      <c r="AO1571" s="11"/>
      <c r="AP1571" s="11"/>
      <c r="AQ1571" s="11"/>
      <c r="AR1571" s="11"/>
      <c r="AS1571" s="11"/>
      <c r="AT1571" s="11"/>
      <c r="AU1571" s="11"/>
      <c r="AV1571" s="11"/>
      <c r="AW1571" s="11"/>
      <c r="AX1571" s="11"/>
      <c r="AY1571" s="11"/>
      <c r="AZ1571" s="11"/>
      <c r="BA1571" s="11"/>
      <c r="BB1571" s="11"/>
      <c r="BC1571" s="11"/>
      <c r="BD1571" s="11"/>
      <c r="BE1571" s="11"/>
      <c r="BF1571" s="11"/>
      <c r="BG1571" s="11"/>
      <c r="BH1571" s="11"/>
      <c r="BI1571" s="11"/>
    </row>
    <row r="1572" spans="18:61" x14ac:dyDescent="0.2">
      <c r="R1572" s="11"/>
      <c r="S1572" s="154"/>
      <c r="T1572" s="13"/>
      <c r="U1572" s="13"/>
      <c r="V1572" s="11"/>
      <c r="W1572" s="11"/>
      <c r="X1572" s="12"/>
      <c r="AN1572" s="11"/>
      <c r="AO1572" s="11"/>
      <c r="AP1572" s="11"/>
      <c r="AQ1572" s="11"/>
      <c r="AR1572" s="11"/>
      <c r="AS1572" s="11"/>
      <c r="AT1572" s="11"/>
      <c r="AU1572" s="11"/>
      <c r="AV1572" s="11"/>
      <c r="AW1572" s="11"/>
      <c r="AX1572" s="11"/>
      <c r="AY1572" s="11"/>
      <c r="AZ1572" s="11"/>
      <c r="BA1572" s="11"/>
      <c r="BB1572" s="11"/>
      <c r="BC1572" s="11"/>
      <c r="BD1572" s="11"/>
      <c r="BE1572" s="11"/>
      <c r="BF1572" s="11"/>
      <c r="BG1572" s="11"/>
      <c r="BH1572" s="11"/>
      <c r="BI1572" s="11"/>
    </row>
    <row r="1573" spans="18:61" x14ac:dyDescent="0.2">
      <c r="R1573" s="11"/>
      <c r="S1573" s="154"/>
      <c r="T1573" s="13"/>
      <c r="U1573" s="13"/>
      <c r="V1573" s="11"/>
      <c r="W1573" s="11"/>
      <c r="X1573" s="12"/>
      <c r="AN1573" s="11"/>
      <c r="AO1573" s="11"/>
      <c r="AP1573" s="11"/>
      <c r="AQ1573" s="11"/>
      <c r="AR1573" s="11"/>
      <c r="AS1573" s="11"/>
      <c r="AT1573" s="11"/>
      <c r="AU1573" s="11"/>
      <c r="AV1573" s="11"/>
      <c r="AW1573" s="11"/>
      <c r="AX1573" s="11"/>
      <c r="AY1573" s="11"/>
      <c r="AZ1573" s="11"/>
      <c r="BA1573" s="11"/>
      <c r="BB1573" s="11"/>
      <c r="BC1573" s="11"/>
      <c r="BD1573" s="11"/>
      <c r="BE1573" s="11"/>
      <c r="BF1573" s="11"/>
      <c r="BG1573" s="11"/>
      <c r="BH1573" s="11"/>
      <c r="BI1573" s="11"/>
    </row>
    <row r="1574" spans="18:61" x14ac:dyDescent="0.2">
      <c r="R1574" s="11"/>
      <c r="S1574" s="154"/>
      <c r="T1574" s="13"/>
      <c r="U1574" s="13"/>
      <c r="V1574" s="11"/>
      <c r="W1574" s="11"/>
      <c r="X1574" s="12"/>
      <c r="AN1574" s="11"/>
      <c r="AO1574" s="11"/>
      <c r="AP1574" s="11"/>
      <c r="AQ1574" s="11"/>
      <c r="AR1574" s="11"/>
      <c r="AS1574" s="11"/>
      <c r="AT1574" s="11"/>
      <c r="AU1574" s="11"/>
      <c r="AV1574" s="11"/>
      <c r="AW1574" s="11"/>
      <c r="AX1574" s="11"/>
      <c r="AY1574" s="11"/>
      <c r="AZ1574" s="11"/>
      <c r="BA1574" s="11"/>
      <c r="BB1574" s="11"/>
      <c r="BC1574" s="11"/>
      <c r="BD1574" s="11"/>
      <c r="BE1574" s="11"/>
      <c r="BF1574" s="11"/>
      <c r="BG1574" s="11"/>
      <c r="BH1574" s="11"/>
      <c r="BI1574" s="11"/>
    </row>
    <row r="1575" spans="18:61" x14ac:dyDescent="0.2">
      <c r="R1575" s="11"/>
      <c r="S1575" s="154"/>
      <c r="T1575" s="13"/>
      <c r="U1575" s="13"/>
      <c r="V1575" s="11"/>
      <c r="W1575" s="11"/>
      <c r="X1575" s="12"/>
      <c r="AN1575" s="11"/>
      <c r="AO1575" s="11"/>
      <c r="AP1575" s="11"/>
      <c r="AQ1575" s="11"/>
      <c r="AR1575" s="11"/>
      <c r="AS1575" s="11"/>
      <c r="AT1575" s="11"/>
      <c r="AU1575" s="11"/>
      <c r="AV1575" s="11"/>
      <c r="AW1575" s="11"/>
      <c r="AX1575" s="11"/>
      <c r="AY1575" s="11"/>
      <c r="AZ1575" s="11"/>
      <c r="BA1575" s="11"/>
      <c r="BB1575" s="11"/>
      <c r="BC1575" s="11"/>
      <c r="BD1575" s="11"/>
      <c r="BE1575" s="11"/>
      <c r="BF1575" s="11"/>
      <c r="BG1575" s="11"/>
      <c r="BH1575" s="11"/>
      <c r="BI1575" s="11"/>
    </row>
    <row r="1576" spans="18:61" x14ac:dyDescent="0.2">
      <c r="R1576" s="11"/>
      <c r="S1576" s="154"/>
      <c r="T1576" s="13"/>
      <c r="U1576" s="13"/>
      <c r="V1576" s="11"/>
      <c r="W1576" s="11"/>
      <c r="X1576" s="12"/>
      <c r="AN1576" s="11"/>
      <c r="AO1576" s="11"/>
      <c r="AP1576" s="11"/>
      <c r="AQ1576" s="11"/>
      <c r="AR1576" s="11"/>
      <c r="AS1576" s="11"/>
      <c r="AT1576" s="11"/>
      <c r="AU1576" s="11"/>
      <c r="AV1576" s="11"/>
      <c r="AW1576" s="11"/>
      <c r="AX1576" s="11"/>
      <c r="AY1576" s="11"/>
      <c r="AZ1576" s="11"/>
      <c r="BA1576" s="11"/>
      <c r="BB1576" s="11"/>
      <c r="BC1576" s="11"/>
      <c r="BD1576" s="11"/>
      <c r="BE1576" s="11"/>
      <c r="BF1576" s="11"/>
      <c r="BG1576" s="11"/>
      <c r="BH1576" s="11"/>
      <c r="BI1576" s="11"/>
    </row>
    <row r="1577" spans="18:61" x14ac:dyDescent="0.2">
      <c r="R1577" s="11"/>
      <c r="S1577" s="154"/>
      <c r="T1577" s="13"/>
      <c r="U1577" s="13"/>
      <c r="V1577" s="11"/>
      <c r="W1577" s="11"/>
      <c r="X1577" s="12"/>
      <c r="AN1577" s="11"/>
      <c r="AO1577" s="11"/>
      <c r="AP1577" s="11"/>
      <c r="AQ1577" s="11"/>
      <c r="AR1577" s="11"/>
      <c r="AS1577" s="11"/>
      <c r="AT1577" s="11"/>
      <c r="AU1577" s="11"/>
      <c r="AV1577" s="11"/>
      <c r="AW1577" s="11"/>
      <c r="AX1577" s="11"/>
      <c r="AY1577" s="11"/>
      <c r="AZ1577" s="11"/>
      <c r="BA1577" s="11"/>
      <c r="BB1577" s="11"/>
      <c r="BC1577" s="11"/>
      <c r="BD1577" s="11"/>
      <c r="BE1577" s="11"/>
      <c r="BF1577" s="11"/>
      <c r="BG1577" s="11"/>
      <c r="BH1577" s="11"/>
      <c r="BI1577" s="11"/>
    </row>
    <row r="1578" spans="18:61" x14ac:dyDescent="0.2">
      <c r="R1578" s="11"/>
      <c r="S1578" s="154"/>
      <c r="T1578" s="13"/>
      <c r="U1578" s="13"/>
      <c r="V1578" s="11"/>
      <c r="W1578" s="11"/>
      <c r="X1578" s="12"/>
      <c r="AN1578" s="11"/>
      <c r="AO1578" s="11"/>
      <c r="AP1578" s="11"/>
      <c r="AQ1578" s="11"/>
      <c r="AR1578" s="11"/>
      <c r="AS1578" s="11"/>
      <c r="AT1578" s="11"/>
      <c r="AU1578" s="11"/>
      <c r="AV1578" s="11"/>
      <c r="AW1578" s="11"/>
      <c r="AX1578" s="11"/>
      <c r="AY1578" s="11"/>
      <c r="AZ1578" s="11"/>
      <c r="BA1578" s="11"/>
      <c r="BB1578" s="11"/>
      <c r="BC1578" s="11"/>
      <c r="BD1578" s="11"/>
      <c r="BE1578" s="11"/>
      <c r="BF1578" s="11"/>
      <c r="BG1578" s="11"/>
      <c r="BH1578" s="11"/>
      <c r="BI1578" s="11"/>
    </row>
    <row r="1579" spans="18:61" x14ac:dyDescent="0.2">
      <c r="R1579" s="11"/>
      <c r="S1579" s="154"/>
      <c r="T1579" s="13"/>
      <c r="U1579" s="13"/>
      <c r="V1579" s="11"/>
      <c r="W1579" s="11"/>
      <c r="X1579" s="12"/>
      <c r="AN1579" s="11"/>
      <c r="AO1579" s="11"/>
      <c r="AP1579" s="11"/>
      <c r="AQ1579" s="11"/>
      <c r="AR1579" s="11"/>
      <c r="AS1579" s="11"/>
      <c r="AT1579" s="11"/>
      <c r="AU1579" s="11"/>
      <c r="AV1579" s="11"/>
      <c r="AW1579" s="11"/>
      <c r="AX1579" s="11"/>
      <c r="AY1579" s="11"/>
      <c r="AZ1579" s="11"/>
      <c r="BA1579" s="11"/>
      <c r="BB1579" s="11"/>
      <c r="BC1579" s="11"/>
      <c r="BD1579" s="11"/>
      <c r="BE1579" s="11"/>
      <c r="BF1579" s="11"/>
      <c r="BG1579" s="11"/>
      <c r="BH1579" s="11"/>
      <c r="BI1579" s="11"/>
    </row>
    <row r="1580" spans="18:61" x14ac:dyDescent="0.2">
      <c r="R1580" s="11"/>
      <c r="S1580" s="154"/>
      <c r="T1580" s="13"/>
      <c r="U1580" s="13"/>
      <c r="V1580" s="11"/>
      <c r="W1580" s="11"/>
      <c r="X1580" s="12"/>
      <c r="AN1580" s="11"/>
      <c r="AO1580" s="11"/>
      <c r="AP1580" s="11"/>
      <c r="AQ1580" s="11"/>
      <c r="AR1580" s="11"/>
      <c r="AS1580" s="11"/>
      <c r="AT1580" s="11"/>
      <c r="AU1580" s="11"/>
      <c r="AV1580" s="11"/>
      <c r="AW1580" s="11"/>
      <c r="AX1580" s="11"/>
      <c r="AY1580" s="11"/>
      <c r="AZ1580" s="11"/>
      <c r="BA1580" s="11"/>
      <c r="BB1580" s="11"/>
      <c r="BC1580" s="11"/>
      <c r="BD1580" s="11"/>
      <c r="BE1580" s="11"/>
      <c r="BF1580" s="11"/>
      <c r="BG1580" s="11"/>
      <c r="BH1580" s="11"/>
      <c r="BI1580" s="11"/>
    </row>
    <row r="1581" spans="18:61" x14ac:dyDescent="0.2">
      <c r="R1581" s="11"/>
      <c r="S1581" s="154"/>
      <c r="T1581" s="13"/>
      <c r="U1581" s="13"/>
      <c r="V1581" s="11"/>
      <c r="W1581" s="11"/>
      <c r="X1581" s="12"/>
      <c r="AN1581" s="11"/>
      <c r="AO1581" s="11"/>
      <c r="AP1581" s="11"/>
      <c r="AQ1581" s="11"/>
      <c r="AR1581" s="11"/>
      <c r="AS1581" s="11"/>
      <c r="AT1581" s="11"/>
      <c r="AU1581" s="11"/>
      <c r="AV1581" s="11"/>
      <c r="AW1581" s="11"/>
      <c r="AX1581" s="11"/>
      <c r="AY1581" s="11"/>
      <c r="AZ1581" s="11"/>
      <c r="BA1581" s="11"/>
      <c r="BB1581" s="11"/>
      <c r="BC1581" s="11"/>
      <c r="BD1581" s="11"/>
      <c r="BE1581" s="11"/>
      <c r="BF1581" s="11"/>
      <c r="BG1581" s="11"/>
      <c r="BH1581" s="11"/>
      <c r="BI1581" s="11"/>
    </row>
    <row r="1582" spans="18:61" x14ac:dyDescent="0.2">
      <c r="R1582" s="11"/>
      <c r="S1582" s="154"/>
      <c r="T1582" s="13"/>
      <c r="U1582" s="13"/>
      <c r="V1582" s="11"/>
      <c r="W1582" s="11"/>
      <c r="X1582" s="12"/>
      <c r="AN1582" s="11"/>
      <c r="AO1582" s="11"/>
      <c r="AP1582" s="11"/>
      <c r="AQ1582" s="11"/>
      <c r="AR1582" s="11"/>
      <c r="AS1582" s="11"/>
      <c r="AT1582" s="11"/>
      <c r="AU1582" s="11"/>
      <c r="AV1582" s="11"/>
      <c r="AW1582" s="11"/>
      <c r="AX1582" s="11"/>
      <c r="AY1582" s="11"/>
      <c r="AZ1582" s="11"/>
      <c r="BA1582" s="11"/>
      <c r="BB1582" s="11"/>
      <c r="BC1582" s="11"/>
      <c r="BD1582" s="11"/>
      <c r="BE1582" s="11"/>
      <c r="BF1582" s="11"/>
      <c r="BG1582" s="11"/>
      <c r="BH1582" s="11"/>
      <c r="BI1582" s="11"/>
    </row>
    <row r="1583" spans="18:61" x14ac:dyDescent="0.2">
      <c r="R1583" s="11"/>
      <c r="S1583" s="154"/>
      <c r="T1583" s="13"/>
      <c r="U1583" s="13"/>
      <c r="V1583" s="11"/>
      <c r="W1583" s="11"/>
      <c r="X1583" s="12"/>
      <c r="AN1583" s="11"/>
      <c r="AO1583" s="11"/>
      <c r="AP1583" s="11"/>
      <c r="AQ1583" s="11"/>
      <c r="AR1583" s="11"/>
      <c r="AS1583" s="11"/>
      <c r="AT1583" s="11"/>
      <c r="AU1583" s="11"/>
      <c r="AV1583" s="11"/>
      <c r="AW1583" s="11"/>
      <c r="AX1583" s="11"/>
      <c r="AY1583" s="11"/>
      <c r="AZ1583" s="11"/>
      <c r="BA1583" s="11"/>
      <c r="BB1583" s="11"/>
      <c r="BC1583" s="11"/>
      <c r="BD1583" s="11"/>
      <c r="BE1583" s="11"/>
      <c r="BF1583" s="11"/>
      <c r="BG1583" s="11"/>
      <c r="BH1583" s="11"/>
      <c r="BI1583" s="11"/>
    </row>
    <row r="1584" spans="18:61" x14ac:dyDescent="0.2">
      <c r="R1584" s="11"/>
      <c r="S1584" s="154"/>
      <c r="T1584" s="13"/>
      <c r="U1584" s="13"/>
      <c r="V1584" s="11"/>
      <c r="W1584" s="11"/>
      <c r="X1584" s="12"/>
      <c r="AN1584" s="11"/>
      <c r="AO1584" s="11"/>
      <c r="AP1584" s="11"/>
      <c r="AQ1584" s="11"/>
      <c r="AR1584" s="11"/>
      <c r="AS1584" s="11"/>
      <c r="AT1584" s="11"/>
      <c r="AU1584" s="11"/>
      <c r="AV1584" s="11"/>
      <c r="AW1584" s="11"/>
      <c r="AX1584" s="11"/>
      <c r="AY1584" s="11"/>
      <c r="AZ1584" s="11"/>
      <c r="BA1584" s="11"/>
      <c r="BB1584" s="11"/>
      <c r="BC1584" s="11"/>
      <c r="BD1584" s="11"/>
      <c r="BE1584" s="11"/>
      <c r="BF1584" s="11"/>
      <c r="BG1584" s="11"/>
      <c r="BH1584" s="11"/>
      <c r="BI1584" s="11"/>
    </row>
    <row r="1585" spans="18:61" x14ac:dyDescent="0.2">
      <c r="R1585" s="11"/>
      <c r="S1585" s="154"/>
      <c r="T1585" s="13"/>
      <c r="U1585" s="13"/>
      <c r="V1585" s="11"/>
      <c r="W1585" s="11"/>
      <c r="X1585" s="12"/>
      <c r="AN1585" s="11"/>
      <c r="AO1585" s="11"/>
      <c r="AP1585" s="11"/>
      <c r="AQ1585" s="11"/>
      <c r="AR1585" s="11"/>
      <c r="AS1585" s="11"/>
      <c r="AT1585" s="11"/>
      <c r="AU1585" s="11"/>
      <c r="AV1585" s="11"/>
      <c r="AW1585" s="11"/>
      <c r="AX1585" s="11"/>
      <c r="AY1585" s="11"/>
      <c r="AZ1585" s="11"/>
      <c r="BA1585" s="11"/>
      <c r="BB1585" s="11"/>
      <c r="BC1585" s="11"/>
      <c r="BD1585" s="11"/>
      <c r="BE1585" s="11"/>
      <c r="BF1585" s="11"/>
      <c r="BG1585" s="11"/>
      <c r="BH1585" s="11"/>
      <c r="BI1585" s="11"/>
    </row>
    <row r="1586" spans="18:61" x14ac:dyDescent="0.2">
      <c r="R1586" s="11"/>
      <c r="S1586" s="154"/>
      <c r="T1586" s="13"/>
      <c r="U1586" s="13"/>
      <c r="V1586" s="11"/>
      <c r="W1586" s="11"/>
      <c r="X1586" s="12"/>
      <c r="AN1586" s="11"/>
      <c r="AO1586" s="11"/>
      <c r="AP1586" s="11"/>
      <c r="AQ1586" s="11"/>
      <c r="AR1586" s="11"/>
      <c r="AS1586" s="11"/>
      <c r="AT1586" s="11"/>
      <c r="AU1586" s="11"/>
      <c r="AV1586" s="11"/>
      <c r="AW1586" s="11"/>
      <c r="AX1586" s="11"/>
      <c r="AY1586" s="11"/>
      <c r="AZ1586" s="11"/>
      <c r="BA1586" s="11"/>
      <c r="BB1586" s="11"/>
      <c r="BC1586" s="11"/>
      <c r="BD1586" s="11"/>
      <c r="BE1586" s="11"/>
      <c r="BF1586" s="11"/>
      <c r="BG1586" s="11"/>
      <c r="BH1586" s="11"/>
      <c r="BI1586" s="11"/>
    </row>
    <row r="1587" spans="18:61" x14ac:dyDescent="0.2">
      <c r="R1587" s="11"/>
      <c r="S1587" s="154"/>
      <c r="T1587" s="13"/>
      <c r="U1587" s="13"/>
      <c r="V1587" s="11"/>
      <c r="W1587" s="11"/>
      <c r="X1587" s="12"/>
      <c r="AN1587" s="11"/>
      <c r="AO1587" s="11"/>
      <c r="AP1587" s="11"/>
      <c r="AQ1587" s="11"/>
      <c r="AR1587" s="11"/>
      <c r="AS1587" s="11"/>
      <c r="AT1587" s="11"/>
      <c r="AU1587" s="11"/>
      <c r="AV1587" s="11"/>
      <c r="AW1587" s="11"/>
      <c r="AX1587" s="11"/>
      <c r="AY1587" s="11"/>
      <c r="AZ1587" s="11"/>
      <c r="BA1587" s="11"/>
      <c r="BB1587" s="11"/>
      <c r="BC1587" s="11"/>
      <c r="BD1587" s="11"/>
      <c r="BE1587" s="11"/>
      <c r="BF1587" s="11"/>
      <c r="BG1587" s="11"/>
      <c r="BH1587" s="11"/>
      <c r="BI1587" s="11"/>
    </row>
    <row r="1588" spans="18:61" x14ac:dyDescent="0.2">
      <c r="R1588" s="11"/>
      <c r="S1588" s="154"/>
      <c r="T1588" s="13"/>
      <c r="U1588" s="13"/>
      <c r="V1588" s="11"/>
      <c r="W1588" s="11"/>
      <c r="X1588" s="12"/>
      <c r="AN1588" s="11"/>
      <c r="AO1588" s="11"/>
      <c r="AP1588" s="11"/>
      <c r="AQ1588" s="11"/>
      <c r="AR1588" s="11"/>
      <c r="AS1588" s="11"/>
      <c r="AT1588" s="11"/>
      <c r="AU1588" s="11"/>
      <c r="AV1588" s="11"/>
      <c r="AW1588" s="11"/>
      <c r="AX1588" s="11"/>
      <c r="AY1588" s="11"/>
      <c r="AZ1588" s="11"/>
      <c r="BA1588" s="11"/>
      <c r="BB1588" s="11"/>
      <c r="BC1588" s="11"/>
      <c r="BD1588" s="11"/>
      <c r="BE1588" s="11"/>
      <c r="BF1588" s="11"/>
      <c r="BG1588" s="11"/>
      <c r="BH1588" s="11"/>
      <c r="BI1588" s="11"/>
    </row>
    <row r="1589" spans="18:61" x14ac:dyDescent="0.2">
      <c r="R1589" s="11"/>
      <c r="S1589" s="154"/>
      <c r="T1589" s="13"/>
      <c r="U1589" s="13"/>
      <c r="V1589" s="11"/>
      <c r="W1589" s="11"/>
      <c r="X1589" s="12"/>
      <c r="AN1589" s="11"/>
      <c r="AO1589" s="11"/>
      <c r="AP1589" s="11"/>
      <c r="AQ1589" s="11"/>
      <c r="AR1589" s="11"/>
      <c r="AS1589" s="11"/>
      <c r="AT1589" s="11"/>
      <c r="AU1589" s="11"/>
      <c r="AV1589" s="11"/>
      <c r="AW1589" s="11"/>
      <c r="AX1589" s="11"/>
      <c r="AY1589" s="11"/>
      <c r="AZ1589" s="11"/>
      <c r="BA1589" s="11"/>
      <c r="BB1589" s="11"/>
      <c r="BC1589" s="11"/>
      <c r="BD1589" s="11"/>
      <c r="BE1589" s="11"/>
      <c r="BF1589" s="11"/>
      <c r="BG1589" s="11"/>
      <c r="BH1589" s="11"/>
      <c r="BI1589" s="11"/>
    </row>
    <row r="1590" spans="18:61" x14ac:dyDescent="0.2">
      <c r="R1590" s="11"/>
      <c r="S1590" s="154"/>
      <c r="T1590" s="13"/>
      <c r="U1590" s="13"/>
      <c r="V1590" s="11"/>
      <c r="W1590" s="11"/>
      <c r="X1590" s="12"/>
      <c r="AN1590" s="11"/>
      <c r="AO1590" s="11"/>
      <c r="AP1590" s="11"/>
      <c r="AQ1590" s="11"/>
      <c r="AR1590" s="11"/>
      <c r="AS1590" s="11"/>
      <c r="AT1590" s="11"/>
      <c r="AU1590" s="11"/>
      <c r="AV1590" s="11"/>
      <c r="AW1590" s="11"/>
      <c r="AX1590" s="11"/>
      <c r="AY1590" s="11"/>
      <c r="AZ1590" s="11"/>
      <c r="BA1590" s="11"/>
      <c r="BB1590" s="11"/>
      <c r="BC1590" s="11"/>
      <c r="BD1590" s="11"/>
      <c r="BE1590" s="11"/>
      <c r="BF1590" s="11"/>
      <c r="BG1590" s="11"/>
      <c r="BH1590" s="11"/>
      <c r="BI1590" s="11"/>
    </row>
    <row r="1591" spans="18:61" x14ac:dyDescent="0.2">
      <c r="R1591" s="11"/>
      <c r="S1591" s="154"/>
      <c r="T1591" s="13"/>
      <c r="U1591" s="13"/>
      <c r="V1591" s="11"/>
      <c r="W1591" s="11"/>
      <c r="X1591" s="12"/>
      <c r="AN1591" s="11"/>
      <c r="AO1591" s="11"/>
      <c r="AP1591" s="11"/>
      <c r="AQ1591" s="11"/>
      <c r="AR1591" s="11"/>
      <c r="AS1591" s="11"/>
      <c r="AT1591" s="11"/>
      <c r="AU1591" s="11"/>
      <c r="AV1591" s="11"/>
      <c r="AW1591" s="11"/>
      <c r="AX1591" s="11"/>
      <c r="AY1591" s="11"/>
      <c r="AZ1591" s="11"/>
      <c r="BA1591" s="11"/>
      <c r="BB1591" s="11"/>
      <c r="BC1591" s="11"/>
      <c r="BD1591" s="11"/>
      <c r="BE1591" s="11"/>
      <c r="BF1591" s="11"/>
      <c r="BG1591" s="11"/>
      <c r="BH1591" s="11"/>
      <c r="BI1591" s="11"/>
    </row>
    <row r="1592" spans="18:61" x14ac:dyDescent="0.2">
      <c r="R1592" s="11"/>
      <c r="S1592" s="154"/>
      <c r="T1592" s="13"/>
      <c r="U1592" s="13"/>
      <c r="V1592" s="11"/>
      <c r="W1592" s="11"/>
      <c r="X1592" s="12"/>
      <c r="AN1592" s="11"/>
      <c r="AO1592" s="11"/>
      <c r="AP1592" s="11"/>
      <c r="AQ1592" s="11"/>
      <c r="AR1592" s="11"/>
      <c r="AS1592" s="11"/>
      <c r="AT1592" s="11"/>
      <c r="AU1592" s="11"/>
      <c r="AV1592" s="11"/>
      <c r="AW1592" s="11"/>
      <c r="AX1592" s="11"/>
      <c r="AY1592" s="11"/>
      <c r="AZ1592" s="11"/>
      <c r="BA1592" s="11"/>
      <c r="BB1592" s="11"/>
      <c r="BC1592" s="11"/>
      <c r="BD1592" s="11"/>
      <c r="BE1592" s="11"/>
      <c r="BF1592" s="11"/>
      <c r="BG1592" s="11"/>
      <c r="BH1592" s="11"/>
      <c r="BI1592" s="11"/>
    </row>
    <row r="1593" spans="18:61" x14ac:dyDescent="0.2">
      <c r="R1593" s="11"/>
      <c r="S1593" s="154"/>
      <c r="T1593" s="13"/>
      <c r="U1593" s="13"/>
      <c r="V1593" s="11"/>
      <c r="W1593" s="11"/>
      <c r="X1593" s="12"/>
      <c r="AN1593" s="11"/>
      <c r="AO1593" s="11"/>
      <c r="AP1593" s="11"/>
      <c r="AQ1593" s="11"/>
      <c r="AR1593" s="11"/>
      <c r="AS1593" s="11"/>
      <c r="AT1593" s="11"/>
      <c r="AU1593" s="11"/>
      <c r="AV1593" s="11"/>
      <c r="AW1593" s="11"/>
      <c r="AX1593" s="11"/>
      <c r="AY1593" s="11"/>
      <c r="AZ1593" s="11"/>
      <c r="BA1593" s="11"/>
      <c r="BB1593" s="11"/>
      <c r="BC1593" s="11"/>
      <c r="BD1593" s="11"/>
      <c r="BE1593" s="11"/>
      <c r="BF1593" s="11"/>
      <c r="BG1593" s="11"/>
      <c r="BH1593" s="11"/>
      <c r="BI1593" s="11"/>
    </row>
    <row r="1594" spans="18:61" x14ac:dyDescent="0.2">
      <c r="R1594" s="11"/>
      <c r="S1594" s="154"/>
      <c r="T1594" s="13"/>
      <c r="U1594" s="13"/>
      <c r="V1594" s="11"/>
      <c r="W1594" s="11"/>
      <c r="X1594" s="12"/>
      <c r="AN1594" s="11"/>
      <c r="AO1594" s="11"/>
      <c r="AP1594" s="11"/>
      <c r="AQ1594" s="11"/>
      <c r="AR1594" s="11"/>
      <c r="AS1594" s="11"/>
      <c r="AT1594" s="11"/>
      <c r="AU1594" s="11"/>
      <c r="AV1594" s="11"/>
      <c r="AW1594" s="11"/>
      <c r="AX1594" s="11"/>
      <c r="AY1594" s="11"/>
      <c r="AZ1594" s="11"/>
      <c r="BA1594" s="11"/>
      <c r="BB1594" s="11"/>
      <c r="BC1594" s="11"/>
      <c r="BD1594" s="11"/>
      <c r="BE1594" s="11"/>
      <c r="BF1594" s="11"/>
      <c r="BG1594" s="11"/>
      <c r="BH1594" s="11"/>
      <c r="BI1594" s="11"/>
    </row>
    <row r="1595" spans="18:61" x14ac:dyDescent="0.2">
      <c r="R1595" s="11"/>
      <c r="S1595" s="154"/>
      <c r="T1595" s="13"/>
      <c r="U1595" s="13"/>
      <c r="V1595" s="11"/>
      <c r="W1595" s="11"/>
      <c r="X1595" s="12"/>
      <c r="AN1595" s="11"/>
      <c r="AO1595" s="11"/>
      <c r="AP1595" s="11"/>
      <c r="AQ1595" s="11"/>
      <c r="AR1595" s="11"/>
      <c r="AS1595" s="11"/>
      <c r="AT1595" s="11"/>
      <c r="AU1595" s="11"/>
      <c r="AV1595" s="11"/>
      <c r="AW1595" s="11"/>
      <c r="AX1595" s="11"/>
      <c r="AY1595" s="11"/>
      <c r="AZ1595" s="11"/>
      <c r="BA1595" s="11"/>
      <c r="BB1595" s="11"/>
      <c r="BC1595" s="11"/>
      <c r="BD1595" s="11"/>
      <c r="BE1595" s="11"/>
      <c r="BF1595" s="11"/>
      <c r="BG1595" s="11"/>
      <c r="BH1595" s="11"/>
      <c r="BI1595" s="11"/>
    </row>
    <row r="1596" spans="18:61" x14ac:dyDescent="0.2">
      <c r="R1596" s="11"/>
      <c r="S1596" s="154"/>
      <c r="T1596" s="13"/>
      <c r="U1596" s="13"/>
      <c r="V1596" s="11"/>
      <c r="W1596" s="11"/>
      <c r="X1596" s="12"/>
      <c r="AN1596" s="11"/>
      <c r="AO1596" s="11"/>
      <c r="AP1596" s="11"/>
      <c r="AQ1596" s="11"/>
      <c r="AR1596" s="11"/>
      <c r="AS1596" s="11"/>
      <c r="AT1596" s="11"/>
      <c r="AU1596" s="11"/>
      <c r="AV1596" s="11"/>
      <c r="AW1596" s="11"/>
      <c r="AX1596" s="11"/>
      <c r="AY1596" s="11"/>
      <c r="AZ1596" s="11"/>
      <c r="BA1596" s="11"/>
      <c r="BB1596" s="11"/>
      <c r="BC1596" s="11"/>
      <c r="BD1596" s="11"/>
      <c r="BE1596" s="11"/>
      <c r="BF1596" s="11"/>
      <c r="BG1596" s="11"/>
      <c r="BH1596" s="11"/>
      <c r="BI1596" s="11"/>
    </row>
    <row r="1597" spans="18:61" x14ac:dyDescent="0.2">
      <c r="R1597" s="11"/>
      <c r="S1597" s="154"/>
      <c r="T1597" s="13"/>
      <c r="U1597" s="13"/>
      <c r="V1597" s="11"/>
      <c r="W1597" s="11"/>
      <c r="X1597" s="12"/>
      <c r="AN1597" s="11"/>
      <c r="AO1597" s="11"/>
      <c r="AP1597" s="11"/>
      <c r="AQ1597" s="11"/>
      <c r="AR1597" s="11"/>
      <c r="AS1597" s="11"/>
      <c r="AT1597" s="11"/>
      <c r="AU1597" s="11"/>
      <c r="AV1597" s="11"/>
      <c r="AW1597" s="11"/>
      <c r="AX1597" s="11"/>
      <c r="AY1597" s="11"/>
      <c r="AZ1597" s="11"/>
      <c r="BA1597" s="11"/>
      <c r="BB1597" s="11"/>
      <c r="BC1597" s="11"/>
      <c r="BD1597" s="11"/>
      <c r="BE1597" s="11"/>
      <c r="BF1597" s="11"/>
      <c r="BG1597" s="11"/>
      <c r="BH1597" s="11"/>
      <c r="BI1597" s="11"/>
    </row>
    <row r="1598" spans="18:61" x14ac:dyDescent="0.2">
      <c r="R1598" s="11"/>
      <c r="S1598" s="154"/>
      <c r="T1598" s="13"/>
      <c r="U1598" s="13"/>
      <c r="V1598" s="11"/>
      <c r="W1598" s="11"/>
      <c r="X1598" s="12"/>
      <c r="AN1598" s="11"/>
      <c r="AO1598" s="11"/>
      <c r="AP1598" s="11"/>
      <c r="AQ1598" s="11"/>
      <c r="AR1598" s="11"/>
      <c r="AS1598" s="11"/>
      <c r="AT1598" s="11"/>
      <c r="AU1598" s="11"/>
      <c r="AV1598" s="11"/>
      <c r="AW1598" s="11"/>
      <c r="AX1598" s="11"/>
      <c r="AY1598" s="11"/>
      <c r="AZ1598" s="11"/>
      <c r="BA1598" s="11"/>
      <c r="BB1598" s="11"/>
      <c r="BC1598" s="11"/>
      <c r="BD1598" s="11"/>
      <c r="BE1598" s="11"/>
      <c r="BF1598" s="11"/>
      <c r="BG1598" s="11"/>
      <c r="BH1598" s="11"/>
      <c r="BI1598" s="11"/>
    </row>
    <row r="1599" spans="18:61" x14ac:dyDescent="0.2">
      <c r="R1599" s="11"/>
      <c r="S1599" s="154"/>
      <c r="T1599" s="13"/>
      <c r="U1599" s="13"/>
      <c r="V1599" s="11"/>
      <c r="W1599" s="11"/>
      <c r="X1599" s="12"/>
      <c r="AN1599" s="11"/>
      <c r="AO1599" s="11"/>
      <c r="AP1599" s="11"/>
      <c r="AQ1599" s="11"/>
      <c r="AR1599" s="11"/>
      <c r="AS1599" s="11"/>
      <c r="AT1599" s="11"/>
      <c r="AU1599" s="11"/>
      <c r="AV1599" s="11"/>
      <c r="AW1599" s="11"/>
      <c r="AX1599" s="11"/>
      <c r="AY1599" s="11"/>
      <c r="AZ1599" s="11"/>
      <c r="BA1599" s="11"/>
      <c r="BB1599" s="11"/>
      <c r="BC1599" s="11"/>
      <c r="BD1599" s="11"/>
      <c r="BE1599" s="11"/>
      <c r="BF1599" s="11"/>
      <c r="BG1599" s="11"/>
      <c r="BH1599" s="11"/>
      <c r="BI1599" s="11"/>
    </row>
    <row r="1600" spans="18:61" x14ac:dyDescent="0.2">
      <c r="R1600" s="11"/>
      <c r="S1600" s="154"/>
      <c r="T1600" s="13"/>
      <c r="U1600" s="13"/>
      <c r="V1600" s="11"/>
      <c r="W1600" s="11"/>
      <c r="X1600" s="12"/>
      <c r="AN1600" s="11"/>
      <c r="AO1600" s="11"/>
      <c r="AP1600" s="11"/>
      <c r="AQ1600" s="11"/>
      <c r="AR1600" s="11"/>
      <c r="AS1600" s="11"/>
      <c r="AT1600" s="11"/>
      <c r="AU1600" s="11"/>
      <c r="AV1600" s="11"/>
      <c r="AW1600" s="11"/>
      <c r="AX1600" s="11"/>
      <c r="AY1600" s="11"/>
      <c r="AZ1600" s="11"/>
      <c r="BA1600" s="11"/>
      <c r="BB1600" s="11"/>
      <c r="BC1600" s="11"/>
      <c r="BD1600" s="11"/>
      <c r="BE1600" s="11"/>
      <c r="BF1600" s="11"/>
      <c r="BG1600" s="11"/>
      <c r="BH1600" s="11"/>
      <c r="BI1600" s="11"/>
    </row>
    <row r="1601" spans="18:61" x14ac:dyDescent="0.2">
      <c r="R1601" s="11"/>
      <c r="S1601" s="154"/>
      <c r="T1601" s="13"/>
      <c r="U1601" s="13"/>
      <c r="V1601" s="11"/>
      <c r="W1601" s="11"/>
      <c r="X1601" s="12"/>
      <c r="AN1601" s="11"/>
      <c r="AO1601" s="11"/>
      <c r="AP1601" s="11"/>
      <c r="AQ1601" s="11"/>
      <c r="AR1601" s="11"/>
      <c r="AS1601" s="11"/>
      <c r="AT1601" s="11"/>
      <c r="AU1601" s="11"/>
      <c r="AV1601" s="11"/>
      <c r="AW1601" s="11"/>
      <c r="AX1601" s="11"/>
      <c r="AY1601" s="11"/>
      <c r="AZ1601" s="11"/>
      <c r="BA1601" s="11"/>
      <c r="BB1601" s="11"/>
      <c r="BC1601" s="11"/>
      <c r="BD1601" s="11"/>
      <c r="BE1601" s="11"/>
      <c r="BF1601" s="11"/>
      <c r="BG1601" s="11"/>
      <c r="BH1601" s="11"/>
      <c r="BI1601" s="11"/>
    </row>
    <row r="1602" spans="18:61" x14ac:dyDescent="0.2">
      <c r="R1602" s="11"/>
      <c r="S1602" s="154"/>
      <c r="T1602" s="13"/>
      <c r="U1602" s="13"/>
      <c r="V1602" s="11"/>
      <c r="W1602" s="11"/>
      <c r="X1602" s="12"/>
      <c r="AN1602" s="11"/>
      <c r="AO1602" s="11"/>
      <c r="AP1602" s="11"/>
      <c r="AQ1602" s="11"/>
      <c r="AR1602" s="11"/>
      <c r="AS1602" s="11"/>
      <c r="AT1602" s="11"/>
      <c r="AU1602" s="11"/>
      <c r="AV1602" s="11"/>
      <c r="AW1602" s="11"/>
      <c r="AX1602" s="11"/>
      <c r="AY1602" s="11"/>
      <c r="AZ1602" s="11"/>
      <c r="BA1602" s="11"/>
      <c r="BB1602" s="11"/>
      <c r="BC1602" s="11"/>
      <c r="BD1602" s="11"/>
      <c r="BE1602" s="11"/>
      <c r="BF1602" s="11"/>
      <c r="BG1602" s="11"/>
      <c r="BH1602" s="11"/>
      <c r="BI1602" s="11"/>
    </row>
    <row r="1603" spans="18:61" x14ac:dyDescent="0.2">
      <c r="R1603" s="11"/>
      <c r="S1603" s="154"/>
      <c r="T1603" s="13"/>
      <c r="U1603" s="13"/>
      <c r="V1603" s="11"/>
      <c r="W1603" s="11"/>
      <c r="X1603" s="12"/>
      <c r="AN1603" s="11"/>
      <c r="AO1603" s="11"/>
      <c r="AP1603" s="11"/>
      <c r="AQ1603" s="11"/>
      <c r="AR1603" s="11"/>
      <c r="AS1603" s="11"/>
      <c r="AT1603" s="11"/>
      <c r="AU1603" s="11"/>
      <c r="AV1603" s="11"/>
      <c r="AW1603" s="11"/>
      <c r="AX1603" s="11"/>
      <c r="AY1603" s="11"/>
      <c r="AZ1603" s="11"/>
      <c r="BA1603" s="11"/>
      <c r="BB1603" s="11"/>
      <c r="BC1603" s="11"/>
      <c r="BD1603" s="11"/>
      <c r="BE1603" s="11"/>
      <c r="BF1603" s="11"/>
      <c r="BG1603" s="11"/>
      <c r="BH1603" s="11"/>
      <c r="BI1603" s="11"/>
    </row>
    <row r="1604" spans="18:61" x14ac:dyDescent="0.2">
      <c r="R1604" s="11"/>
      <c r="S1604" s="154"/>
      <c r="T1604" s="13"/>
      <c r="U1604" s="13"/>
      <c r="V1604" s="11"/>
      <c r="W1604" s="11"/>
      <c r="X1604" s="12"/>
      <c r="AN1604" s="11"/>
      <c r="AO1604" s="11"/>
      <c r="AP1604" s="11"/>
      <c r="AQ1604" s="11"/>
      <c r="AR1604" s="11"/>
      <c r="AS1604" s="11"/>
      <c r="AT1604" s="11"/>
      <c r="AU1604" s="11"/>
      <c r="AV1604" s="11"/>
      <c r="AW1604" s="11"/>
      <c r="AX1604" s="11"/>
      <c r="AY1604" s="11"/>
      <c r="AZ1604" s="11"/>
      <c r="BA1604" s="11"/>
      <c r="BB1604" s="11"/>
      <c r="BC1604" s="11"/>
      <c r="BD1604" s="11"/>
      <c r="BE1604" s="11"/>
      <c r="BF1604" s="11"/>
      <c r="BG1604" s="11"/>
      <c r="BH1604" s="11"/>
      <c r="BI1604" s="11"/>
    </row>
    <row r="1605" spans="18:61" x14ac:dyDescent="0.2">
      <c r="R1605" s="11"/>
      <c r="S1605" s="154"/>
      <c r="T1605" s="13"/>
      <c r="U1605" s="13"/>
      <c r="V1605" s="11"/>
      <c r="W1605" s="11"/>
      <c r="X1605" s="12"/>
      <c r="AN1605" s="11"/>
      <c r="AO1605" s="11"/>
      <c r="AP1605" s="11"/>
      <c r="AQ1605" s="11"/>
      <c r="AR1605" s="11"/>
      <c r="AS1605" s="11"/>
      <c r="AT1605" s="11"/>
      <c r="AU1605" s="11"/>
      <c r="AV1605" s="11"/>
      <c r="AW1605" s="11"/>
      <c r="AX1605" s="11"/>
      <c r="AY1605" s="11"/>
      <c r="AZ1605" s="11"/>
      <c r="BA1605" s="11"/>
      <c r="BB1605" s="11"/>
      <c r="BC1605" s="11"/>
      <c r="BD1605" s="11"/>
      <c r="BE1605" s="11"/>
      <c r="BF1605" s="11"/>
      <c r="BG1605" s="11"/>
      <c r="BH1605" s="11"/>
      <c r="BI1605" s="11"/>
    </row>
    <row r="1606" spans="18:61" x14ac:dyDescent="0.2">
      <c r="R1606" s="11"/>
      <c r="S1606" s="154"/>
      <c r="T1606" s="13"/>
      <c r="U1606" s="13"/>
      <c r="V1606" s="11"/>
      <c r="W1606" s="11"/>
      <c r="X1606" s="12"/>
      <c r="AN1606" s="11"/>
      <c r="AO1606" s="11"/>
      <c r="AP1606" s="11"/>
      <c r="AQ1606" s="11"/>
      <c r="AR1606" s="11"/>
      <c r="AS1606" s="11"/>
      <c r="AT1606" s="11"/>
      <c r="AU1606" s="11"/>
      <c r="AV1606" s="11"/>
      <c r="AW1606" s="11"/>
      <c r="AX1606" s="11"/>
      <c r="AY1606" s="11"/>
      <c r="AZ1606" s="11"/>
      <c r="BA1606" s="11"/>
      <c r="BB1606" s="11"/>
      <c r="BC1606" s="11"/>
      <c r="BD1606" s="11"/>
      <c r="BE1606" s="11"/>
      <c r="BF1606" s="11"/>
      <c r="BG1606" s="11"/>
      <c r="BH1606" s="11"/>
      <c r="BI1606" s="11"/>
    </row>
    <row r="1607" spans="18:61" x14ac:dyDescent="0.2">
      <c r="R1607" s="11"/>
      <c r="S1607" s="154"/>
      <c r="T1607" s="13"/>
      <c r="U1607" s="13"/>
      <c r="V1607" s="11"/>
      <c r="W1607" s="11"/>
      <c r="X1607" s="12"/>
      <c r="AN1607" s="11"/>
      <c r="AO1607" s="11"/>
      <c r="AP1607" s="11"/>
      <c r="AQ1607" s="11"/>
      <c r="AR1607" s="11"/>
      <c r="AS1607" s="11"/>
      <c r="AT1607" s="11"/>
      <c r="AU1607" s="11"/>
      <c r="AV1607" s="11"/>
      <c r="AW1607" s="11"/>
      <c r="AX1607" s="11"/>
      <c r="AY1607" s="11"/>
      <c r="AZ1607" s="11"/>
      <c r="BA1607" s="11"/>
      <c r="BB1607" s="11"/>
      <c r="BC1607" s="11"/>
      <c r="BD1607" s="11"/>
      <c r="BE1607" s="11"/>
      <c r="BF1607" s="11"/>
      <c r="BG1607" s="11"/>
      <c r="BH1607" s="11"/>
      <c r="BI1607" s="11"/>
    </row>
    <row r="1608" spans="18:61" x14ac:dyDescent="0.2">
      <c r="R1608" s="11"/>
      <c r="S1608" s="154"/>
      <c r="T1608" s="13"/>
      <c r="U1608" s="13"/>
      <c r="V1608" s="11"/>
      <c r="W1608" s="11"/>
      <c r="X1608" s="12"/>
      <c r="AN1608" s="11"/>
      <c r="AO1608" s="11"/>
      <c r="AP1608" s="11"/>
      <c r="AQ1608" s="11"/>
      <c r="AR1608" s="11"/>
      <c r="AS1608" s="11"/>
      <c r="AT1608" s="11"/>
      <c r="AU1608" s="11"/>
      <c r="AV1608" s="11"/>
      <c r="AW1608" s="11"/>
      <c r="AX1608" s="11"/>
      <c r="AY1608" s="11"/>
      <c r="AZ1608" s="11"/>
      <c r="BA1608" s="11"/>
      <c r="BB1608" s="11"/>
      <c r="BC1608" s="11"/>
      <c r="BD1608" s="11"/>
      <c r="BE1608" s="11"/>
      <c r="BF1608" s="11"/>
      <c r="BG1608" s="11"/>
      <c r="BH1608" s="11"/>
      <c r="BI1608" s="11"/>
    </row>
    <row r="1609" spans="18:61" x14ac:dyDescent="0.2">
      <c r="R1609" s="11"/>
      <c r="S1609" s="154"/>
      <c r="T1609" s="13"/>
      <c r="U1609" s="13"/>
      <c r="V1609" s="11"/>
      <c r="W1609" s="11"/>
      <c r="X1609" s="12"/>
      <c r="AN1609" s="11"/>
      <c r="AO1609" s="11"/>
      <c r="AP1609" s="11"/>
      <c r="AQ1609" s="11"/>
      <c r="AR1609" s="11"/>
      <c r="AS1609" s="11"/>
      <c r="AT1609" s="11"/>
      <c r="AU1609" s="11"/>
      <c r="AV1609" s="11"/>
      <c r="AW1609" s="11"/>
      <c r="AX1609" s="11"/>
      <c r="AY1609" s="11"/>
      <c r="AZ1609" s="11"/>
      <c r="BA1609" s="11"/>
      <c r="BB1609" s="11"/>
      <c r="BC1609" s="11"/>
      <c r="BD1609" s="11"/>
      <c r="BE1609" s="11"/>
      <c r="BF1609" s="11"/>
      <c r="BG1609" s="11"/>
      <c r="BH1609" s="11"/>
      <c r="BI1609" s="11"/>
    </row>
    <row r="1610" spans="18:61" x14ac:dyDescent="0.2">
      <c r="R1610" s="11"/>
      <c r="S1610" s="154"/>
      <c r="T1610" s="13"/>
      <c r="U1610" s="13"/>
      <c r="V1610" s="11"/>
      <c r="W1610" s="11"/>
      <c r="X1610" s="12"/>
      <c r="AN1610" s="11"/>
      <c r="AO1610" s="11"/>
      <c r="AP1610" s="11"/>
      <c r="AQ1610" s="11"/>
      <c r="AR1610" s="11"/>
      <c r="AS1610" s="11"/>
      <c r="AT1610" s="11"/>
      <c r="AU1610" s="11"/>
      <c r="AV1610" s="11"/>
      <c r="AW1610" s="11"/>
      <c r="AX1610" s="11"/>
      <c r="AY1610" s="11"/>
      <c r="AZ1610" s="11"/>
      <c r="BA1610" s="11"/>
      <c r="BB1610" s="11"/>
      <c r="BC1610" s="11"/>
      <c r="BD1610" s="11"/>
      <c r="BE1610" s="11"/>
      <c r="BF1610" s="11"/>
      <c r="BG1610" s="11"/>
      <c r="BH1610" s="11"/>
      <c r="BI1610" s="11"/>
    </row>
    <row r="1611" spans="18:61" x14ac:dyDescent="0.2">
      <c r="R1611" s="11"/>
      <c r="S1611" s="154"/>
      <c r="T1611" s="13"/>
      <c r="U1611" s="13"/>
      <c r="V1611" s="11"/>
      <c r="W1611" s="11"/>
      <c r="X1611" s="12"/>
      <c r="AN1611" s="11"/>
      <c r="AO1611" s="11"/>
      <c r="AP1611" s="11"/>
      <c r="AQ1611" s="11"/>
      <c r="AR1611" s="11"/>
      <c r="AS1611" s="11"/>
      <c r="AT1611" s="11"/>
      <c r="AU1611" s="11"/>
      <c r="AV1611" s="11"/>
      <c r="AW1611" s="11"/>
      <c r="AX1611" s="11"/>
      <c r="AY1611" s="11"/>
      <c r="AZ1611" s="11"/>
      <c r="BA1611" s="11"/>
      <c r="BB1611" s="11"/>
      <c r="BC1611" s="11"/>
      <c r="BD1611" s="11"/>
      <c r="BE1611" s="11"/>
      <c r="BF1611" s="11"/>
      <c r="BG1611" s="11"/>
      <c r="BH1611" s="11"/>
      <c r="BI1611" s="11"/>
    </row>
    <row r="1612" spans="18:61" x14ac:dyDescent="0.2">
      <c r="R1612" s="11"/>
      <c r="S1612" s="154"/>
      <c r="T1612" s="13"/>
      <c r="U1612" s="13"/>
      <c r="V1612" s="11"/>
      <c r="W1612" s="11"/>
      <c r="X1612" s="12"/>
      <c r="AN1612" s="11"/>
      <c r="AO1612" s="11"/>
      <c r="AP1612" s="11"/>
      <c r="AQ1612" s="11"/>
      <c r="AR1612" s="11"/>
      <c r="AS1612" s="11"/>
      <c r="AT1612" s="11"/>
      <c r="AU1612" s="11"/>
      <c r="AV1612" s="11"/>
      <c r="AW1612" s="11"/>
      <c r="AX1612" s="11"/>
      <c r="AY1612" s="11"/>
      <c r="AZ1612" s="11"/>
      <c r="BA1612" s="11"/>
      <c r="BB1612" s="11"/>
      <c r="BC1612" s="11"/>
      <c r="BD1612" s="11"/>
      <c r="BE1612" s="11"/>
      <c r="BF1612" s="11"/>
      <c r="BG1612" s="11"/>
      <c r="BH1612" s="11"/>
      <c r="BI1612" s="11"/>
    </row>
    <row r="1613" spans="18:61" x14ac:dyDescent="0.2">
      <c r="R1613" s="11"/>
      <c r="S1613" s="154"/>
      <c r="T1613" s="13"/>
      <c r="U1613" s="13"/>
      <c r="V1613" s="11"/>
      <c r="W1613" s="11"/>
      <c r="X1613" s="12"/>
      <c r="AN1613" s="11"/>
      <c r="AO1613" s="11"/>
      <c r="AP1613" s="11"/>
      <c r="AQ1613" s="11"/>
      <c r="AR1613" s="11"/>
      <c r="AS1613" s="11"/>
      <c r="AT1613" s="11"/>
      <c r="AU1613" s="11"/>
      <c r="AV1613" s="11"/>
      <c r="AW1613" s="11"/>
      <c r="AX1613" s="11"/>
      <c r="AY1613" s="11"/>
      <c r="AZ1613" s="11"/>
      <c r="BA1613" s="11"/>
      <c r="BB1613" s="11"/>
      <c r="BC1613" s="11"/>
      <c r="BD1613" s="11"/>
      <c r="BE1613" s="11"/>
      <c r="BF1613" s="11"/>
      <c r="BG1613" s="11"/>
      <c r="BH1613" s="11"/>
      <c r="BI1613" s="11"/>
    </row>
    <row r="1614" spans="18:61" x14ac:dyDescent="0.2">
      <c r="R1614" s="11"/>
      <c r="S1614" s="154"/>
      <c r="T1614" s="13"/>
      <c r="U1614" s="13"/>
      <c r="V1614" s="11"/>
      <c r="W1614" s="11"/>
      <c r="X1614" s="12"/>
      <c r="AN1614" s="11"/>
      <c r="AO1614" s="11"/>
      <c r="AP1614" s="11"/>
      <c r="AQ1614" s="11"/>
      <c r="AR1614" s="11"/>
      <c r="AS1614" s="11"/>
      <c r="AT1614" s="11"/>
      <c r="AU1614" s="11"/>
      <c r="AV1614" s="11"/>
      <c r="AW1614" s="11"/>
      <c r="AX1614" s="11"/>
      <c r="AY1614" s="11"/>
      <c r="AZ1614" s="11"/>
      <c r="BA1614" s="11"/>
      <c r="BB1614" s="11"/>
      <c r="BC1614" s="11"/>
      <c r="BD1614" s="11"/>
      <c r="BE1614" s="11"/>
      <c r="BF1614" s="11"/>
      <c r="BG1614" s="11"/>
      <c r="BH1614" s="11"/>
      <c r="BI1614" s="11"/>
    </row>
    <row r="1615" spans="18:61" x14ac:dyDescent="0.2">
      <c r="R1615" s="11"/>
      <c r="S1615" s="154"/>
      <c r="T1615" s="13"/>
      <c r="U1615" s="13"/>
      <c r="V1615" s="11"/>
      <c r="W1615" s="11"/>
      <c r="X1615" s="12"/>
      <c r="AN1615" s="11"/>
      <c r="AO1615" s="11"/>
      <c r="AP1615" s="11"/>
      <c r="AQ1615" s="11"/>
      <c r="AR1615" s="11"/>
      <c r="AS1615" s="11"/>
      <c r="AT1615" s="11"/>
      <c r="AU1615" s="11"/>
      <c r="AV1615" s="11"/>
      <c r="AW1615" s="11"/>
      <c r="AX1615" s="11"/>
      <c r="AY1615" s="11"/>
      <c r="AZ1615" s="11"/>
      <c r="BA1615" s="11"/>
      <c r="BB1615" s="11"/>
      <c r="BC1615" s="11"/>
      <c r="BD1615" s="11"/>
      <c r="BE1615" s="11"/>
      <c r="BF1615" s="11"/>
      <c r="BG1615" s="11"/>
      <c r="BH1615" s="11"/>
      <c r="BI1615" s="11"/>
    </row>
    <row r="1616" spans="18:61" x14ac:dyDescent="0.2">
      <c r="R1616" s="11"/>
      <c r="S1616" s="154"/>
      <c r="T1616" s="13"/>
      <c r="U1616" s="13"/>
      <c r="V1616" s="11"/>
      <c r="W1616" s="11"/>
      <c r="X1616" s="12"/>
      <c r="AN1616" s="11"/>
      <c r="AO1616" s="11"/>
      <c r="AP1616" s="11"/>
      <c r="AQ1616" s="11"/>
      <c r="AR1616" s="11"/>
      <c r="AS1616" s="11"/>
      <c r="AT1616" s="11"/>
      <c r="AU1616" s="11"/>
      <c r="AV1616" s="11"/>
      <c r="AW1616" s="11"/>
      <c r="AX1616" s="11"/>
      <c r="AY1616" s="11"/>
      <c r="AZ1616" s="11"/>
      <c r="BA1616" s="11"/>
      <c r="BB1616" s="11"/>
      <c r="BC1616" s="11"/>
      <c r="BD1616" s="11"/>
      <c r="BE1616" s="11"/>
      <c r="BF1616" s="11"/>
      <c r="BG1616" s="11"/>
      <c r="BH1616" s="11"/>
      <c r="BI1616" s="11"/>
    </row>
    <row r="1617" spans="18:61" x14ac:dyDescent="0.2">
      <c r="R1617" s="11"/>
      <c r="S1617" s="154"/>
      <c r="T1617" s="13"/>
      <c r="U1617" s="13"/>
      <c r="V1617" s="11"/>
      <c r="W1617" s="11"/>
      <c r="X1617" s="12"/>
      <c r="AN1617" s="11"/>
      <c r="AO1617" s="11"/>
      <c r="AP1617" s="11"/>
      <c r="AQ1617" s="11"/>
      <c r="AR1617" s="11"/>
      <c r="AS1617" s="11"/>
      <c r="AT1617" s="11"/>
      <c r="AU1617" s="11"/>
      <c r="AV1617" s="11"/>
      <c r="AW1617" s="11"/>
      <c r="AX1617" s="11"/>
      <c r="AY1617" s="11"/>
      <c r="AZ1617" s="11"/>
      <c r="BA1617" s="11"/>
      <c r="BB1617" s="11"/>
      <c r="BC1617" s="11"/>
      <c r="BD1617" s="11"/>
      <c r="BE1617" s="11"/>
      <c r="BF1617" s="11"/>
      <c r="BG1617" s="11"/>
      <c r="BH1617" s="11"/>
      <c r="BI1617" s="11"/>
    </row>
    <row r="1618" spans="18:61" x14ac:dyDescent="0.2">
      <c r="R1618" s="11"/>
      <c r="S1618" s="154"/>
      <c r="T1618" s="13"/>
      <c r="U1618" s="13"/>
      <c r="V1618" s="11"/>
      <c r="W1618" s="11"/>
      <c r="X1618" s="12"/>
      <c r="AN1618" s="11"/>
      <c r="AO1618" s="11"/>
      <c r="AP1618" s="11"/>
      <c r="AQ1618" s="11"/>
      <c r="AR1618" s="11"/>
      <c r="AS1618" s="11"/>
      <c r="AT1618" s="11"/>
      <c r="AU1618" s="11"/>
      <c r="AV1618" s="11"/>
      <c r="AW1618" s="11"/>
      <c r="AX1618" s="11"/>
      <c r="AY1618" s="11"/>
      <c r="AZ1618" s="11"/>
      <c r="BA1618" s="11"/>
      <c r="BB1618" s="11"/>
      <c r="BC1618" s="11"/>
      <c r="BD1618" s="11"/>
      <c r="BE1618" s="11"/>
      <c r="BF1618" s="11"/>
      <c r="BG1618" s="11"/>
      <c r="BH1618" s="11"/>
      <c r="BI1618" s="11"/>
    </row>
    <row r="1619" spans="18:61" x14ac:dyDescent="0.2">
      <c r="R1619" s="11"/>
      <c r="S1619" s="154"/>
      <c r="T1619" s="13"/>
      <c r="U1619" s="13"/>
      <c r="V1619" s="11"/>
      <c r="W1619" s="11"/>
      <c r="X1619" s="12"/>
      <c r="AN1619" s="11"/>
      <c r="AO1619" s="11"/>
      <c r="AP1619" s="11"/>
      <c r="AQ1619" s="11"/>
      <c r="AR1619" s="11"/>
      <c r="AS1619" s="11"/>
      <c r="AT1619" s="11"/>
      <c r="AU1619" s="11"/>
      <c r="AV1619" s="11"/>
      <c r="AW1619" s="11"/>
      <c r="AX1619" s="11"/>
      <c r="AY1619" s="11"/>
      <c r="AZ1619" s="11"/>
      <c r="BA1619" s="11"/>
      <c r="BB1619" s="11"/>
      <c r="BC1619" s="11"/>
      <c r="BD1619" s="11"/>
      <c r="BE1619" s="11"/>
      <c r="BF1619" s="11"/>
      <c r="BG1619" s="11"/>
      <c r="BH1619" s="11"/>
      <c r="BI1619" s="11"/>
    </row>
    <row r="1620" spans="18:61" x14ac:dyDescent="0.2">
      <c r="R1620" s="11"/>
      <c r="S1620" s="154"/>
      <c r="T1620" s="13"/>
      <c r="U1620" s="13"/>
      <c r="V1620" s="11"/>
      <c r="W1620" s="11"/>
      <c r="X1620" s="12"/>
      <c r="AN1620" s="11"/>
      <c r="AO1620" s="11"/>
      <c r="AP1620" s="11"/>
      <c r="AQ1620" s="11"/>
      <c r="AR1620" s="11"/>
      <c r="AS1620" s="11"/>
      <c r="AT1620" s="11"/>
      <c r="AU1620" s="11"/>
      <c r="AV1620" s="11"/>
      <c r="AW1620" s="11"/>
      <c r="AX1620" s="11"/>
      <c r="AY1620" s="11"/>
      <c r="AZ1620" s="11"/>
      <c r="BA1620" s="11"/>
      <c r="BB1620" s="11"/>
      <c r="BC1620" s="11"/>
      <c r="BD1620" s="11"/>
      <c r="BE1620" s="11"/>
      <c r="BF1620" s="11"/>
      <c r="BG1620" s="11"/>
      <c r="BH1620" s="11"/>
      <c r="BI1620" s="11"/>
    </row>
    <row r="1621" spans="18:61" x14ac:dyDescent="0.2">
      <c r="R1621" s="11"/>
      <c r="S1621" s="154"/>
      <c r="T1621" s="13"/>
      <c r="U1621" s="13"/>
      <c r="V1621" s="11"/>
      <c r="W1621" s="11"/>
      <c r="X1621" s="12"/>
      <c r="AN1621" s="11"/>
      <c r="AO1621" s="11"/>
      <c r="AP1621" s="11"/>
      <c r="AQ1621" s="11"/>
      <c r="AR1621" s="11"/>
      <c r="AS1621" s="11"/>
      <c r="AT1621" s="11"/>
      <c r="AU1621" s="11"/>
      <c r="AV1621" s="11"/>
      <c r="AW1621" s="11"/>
      <c r="AX1621" s="11"/>
      <c r="AY1621" s="11"/>
      <c r="AZ1621" s="11"/>
      <c r="BA1621" s="11"/>
      <c r="BB1621" s="11"/>
      <c r="BC1621" s="11"/>
      <c r="BD1621" s="11"/>
      <c r="BE1621" s="11"/>
      <c r="BF1621" s="11"/>
      <c r="BG1621" s="11"/>
      <c r="BH1621" s="11"/>
      <c r="BI1621" s="11"/>
    </row>
    <row r="1622" spans="18:61" x14ac:dyDescent="0.2">
      <c r="R1622" s="11"/>
      <c r="S1622" s="154"/>
      <c r="T1622" s="13"/>
      <c r="U1622" s="13"/>
      <c r="V1622" s="11"/>
      <c r="W1622" s="11"/>
      <c r="X1622" s="12"/>
      <c r="AN1622" s="11"/>
      <c r="AO1622" s="11"/>
      <c r="AP1622" s="11"/>
      <c r="AQ1622" s="11"/>
      <c r="AR1622" s="11"/>
      <c r="AS1622" s="11"/>
      <c r="AT1622" s="11"/>
      <c r="AU1622" s="11"/>
      <c r="AV1622" s="11"/>
      <c r="AW1622" s="11"/>
      <c r="AX1622" s="11"/>
      <c r="AY1622" s="11"/>
      <c r="AZ1622" s="11"/>
      <c r="BA1622" s="11"/>
      <c r="BB1622" s="11"/>
      <c r="BC1622" s="11"/>
      <c r="BD1622" s="11"/>
      <c r="BE1622" s="11"/>
      <c r="BF1622" s="11"/>
      <c r="BG1622" s="11"/>
      <c r="BH1622" s="11"/>
      <c r="BI1622" s="11"/>
    </row>
    <row r="1623" spans="18:61" x14ac:dyDescent="0.2">
      <c r="R1623" s="11"/>
      <c r="S1623" s="154"/>
      <c r="T1623" s="13"/>
      <c r="U1623" s="13"/>
      <c r="V1623" s="11"/>
      <c r="W1623" s="11"/>
      <c r="X1623" s="12"/>
      <c r="AN1623" s="11"/>
      <c r="AO1623" s="11"/>
      <c r="AP1623" s="11"/>
      <c r="AQ1623" s="11"/>
      <c r="AR1623" s="11"/>
      <c r="AS1623" s="11"/>
      <c r="AT1623" s="11"/>
      <c r="AU1623" s="11"/>
      <c r="AV1623" s="11"/>
      <c r="AW1623" s="11"/>
      <c r="AX1623" s="11"/>
      <c r="AY1623" s="11"/>
      <c r="AZ1623" s="11"/>
      <c r="BA1623" s="11"/>
      <c r="BB1623" s="11"/>
      <c r="BC1623" s="11"/>
      <c r="BD1623" s="11"/>
      <c r="BE1623" s="11"/>
      <c r="BF1623" s="11"/>
      <c r="BG1623" s="11"/>
      <c r="BH1623" s="11"/>
      <c r="BI1623" s="11"/>
    </row>
    <row r="1624" spans="18:61" x14ac:dyDescent="0.2">
      <c r="R1624" s="11"/>
      <c r="S1624" s="154"/>
      <c r="T1624" s="13"/>
      <c r="U1624" s="13"/>
      <c r="V1624" s="11"/>
      <c r="W1624" s="11"/>
      <c r="X1624" s="12"/>
      <c r="AN1624" s="11"/>
      <c r="AO1624" s="11"/>
      <c r="AP1624" s="11"/>
      <c r="AQ1624" s="11"/>
      <c r="AR1624" s="11"/>
      <c r="AS1624" s="11"/>
      <c r="AT1624" s="11"/>
      <c r="AU1624" s="11"/>
      <c r="AV1624" s="11"/>
      <c r="AW1624" s="11"/>
      <c r="AX1624" s="11"/>
      <c r="AY1624" s="11"/>
      <c r="AZ1624" s="11"/>
      <c r="BA1624" s="11"/>
      <c r="BB1624" s="11"/>
      <c r="BC1624" s="11"/>
      <c r="BD1624" s="11"/>
      <c r="BE1624" s="11"/>
      <c r="BF1624" s="11"/>
      <c r="BG1624" s="11"/>
      <c r="BH1624" s="11"/>
      <c r="BI1624" s="11"/>
    </row>
    <row r="1625" spans="18:61" x14ac:dyDescent="0.2">
      <c r="R1625" s="11"/>
      <c r="S1625" s="154"/>
    </row>
    <row r="1626" spans="18:61" x14ac:dyDescent="0.2">
      <c r="R1626" s="11"/>
      <c r="S1626" s="154"/>
    </row>
  </sheetData>
  <mergeCells count="13">
    <mergeCell ref="D312:Q312"/>
    <mergeCell ref="N283:P283"/>
    <mergeCell ref="A1:B1"/>
    <mergeCell ref="A2:B2"/>
    <mergeCell ref="A3:B3"/>
    <mergeCell ref="D311:Q311"/>
    <mergeCell ref="D313:Q313"/>
    <mergeCell ref="D314:Q314"/>
    <mergeCell ref="D319:Q319"/>
    <mergeCell ref="D315:Q315"/>
    <mergeCell ref="D316:Q316"/>
    <mergeCell ref="D317:Q317"/>
    <mergeCell ref="D318:Q318"/>
  </mergeCells>
  <phoneticPr fontId="0" type="noConversion"/>
  <printOptions horizontalCentered="1"/>
  <pageMargins left="0" right="0" top="0.5" bottom="0" header="0" footer="0"/>
  <pageSetup scale="47" fitToHeight="0" orientation="landscape" blackAndWhite="1" horizontalDpi="360" r:id="rId1"/>
  <headerFooter alignWithMargins="0"/>
  <rowBreaks count="4" manualBreakCount="4">
    <brk id="73" max="19" man="1"/>
    <brk id="123" max="19" man="1"/>
    <brk id="190" max="19" man="1"/>
    <brk id="227" max="19" man="1"/>
  </rowBreaks>
  <ignoredErrors>
    <ignoredError sqref="E226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view="pageBreakPreview" zoomScaleNormal="125" zoomScaleSheetLayoutView="100" zoomScalePageLayoutView="125" workbookViewId="0">
      <pane ySplit="15" topLeftCell="A37" activePane="bottomLeft" state="frozen"/>
      <selection activeCell="H16" sqref="H16"/>
      <selection pane="bottomLeft" activeCell="D73" sqref="D73"/>
    </sheetView>
  </sheetViews>
  <sheetFormatPr defaultColWidth="14.7109375" defaultRowHeight="12.75" x14ac:dyDescent="0.2"/>
  <cols>
    <col min="1" max="1" width="9.7109375" style="36" customWidth="1"/>
    <col min="2" max="2" width="22.42578125" style="7" customWidth="1"/>
    <col min="3" max="3" width="15.7109375" style="37" customWidth="1"/>
    <col min="4" max="7" width="14.7109375" style="7" customWidth="1"/>
    <col min="8" max="8" width="21.5703125" style="7" customWidth="1"/>
    <col min="9" max="10" width="14.7109375" style="7" customWidth="1"/>
    <col min="11" max="11" width="38" style="7" customWidth="1"/>
    <col min="12" max="12" width="27.42578125" style="7" customWidth="1"/>
    <col min="13" max="13" width="28.42578125" style="7" customWidth="1"/>
    <col min="14" max="16384" width="14.7109375" style="7"/>
  </cols>
  <sheetData>
    <row r="1" spans="1:13" ht="30" x14ac:dyDescent="0.4">
      <c r="A1" s="109"/>
      <c r="B1" s="89"/>
      <c r="C1" s="90"/>
      <c r="D1" s="89"/>
      <c r="E1" s="89"/>
      <c r="F1" s="748" t="s">
        <v>104</v>
      </c>
      <c r="G1" s="748"/>
      <c r="H1" s="748"/>
      <c r="I1" s="89"/>
      <c r="J1" s="111"/>
      <c r="K1" s="112"/>
      <c r="L1" s="89"/>
      <c r="M1" s="89"/>
    </row>
    <row r="2" spans="1:13" ht="20.25" x14ac:dyDescent="0.3">
      <c r="A2" s="165"/>
      <c r="B2" s="166"/>
      <c r="C2" s="113"/>
      <c r="D2" s="166"/>
      <c r="E2" s="166"/>
      <c r="F2" s="726" t="s">
        <v>70</v>
      </c>
      <c r="G2" s="726"/>
      <c r="H2" s="726"/>
      <c r="I2" s="167"/>
      <c r="J2" s="168"/>
      <c r="K2" s="166"/>
      <c r="L2" s="89"/>
    </row>
    <row r="3" spans="1:13" ht="18" x14ac:dyDescent="0.25">
      <c r="A3" s="165"/>
      <c r="B3" s="166"/>
      <c r="C3" s="113"/>
      <c r="D3" s="166"/>
      <c r="E3" s="166"/>
      <c r="F3" s="723" t="s">
        <v>51</v>
      </c>
      <c r="G3" s="723"/>
      <c r="H3" s="723"/>
      <c r="I3" s="167"/>
      <c r="J3" s="168"/>
      <c r="K3" s="166"/>
      <c r="L3" s="89"/>
    </row>
    <row r="4" spans="1:13" ht="15.75" x14ac:dyDescent="0.25">
      <c r="A4" s="165"/>
      <c r="B4" s="166"/>
      <c r="C4" s="113"/>
      <c r="D4" s="166"/>
      <c r="E4" s="166"/>
      <c r="F4" s="166"/>
      <c r="G4" s="166"/>
      <c r="H4" s="166"/>
      <c r="I4" s="11"/>
      <c r="J4" s="11"/>
      <c r="K4" s="167"/>
      <c r="L4" s="168"/>
    </row>
    <row r="5" spans="1:13" ht="15.75" x14ac:dyDescent="0.25">
      <c r="A5" s="165"/>
      <c r="B5" s="166"/>
      <c r="C5" s="113"/>
      <c r="D5" s="166"/>
      <c r="E5" s="166"/>
      <c r="F5" s="708"/>
      <c r="G5" s="701"/>
      <c r="H5" s="725"/>
      <c r="I5" s="11"/>
      <c r="J5" s="11"/>
      <c r="K5" s="167"/>
      <c r="L5" s="169"/>
    </row>
    <row r="6" spans="1:13" ht="15.75" x14ac:dyDescent="0.25">
      <c r="A6" s="165" t="str">
        <f>'Company Payroll'!C1</f>
        <v>SHOW NAME</v>
      </c>
      <c r="B6" s="166"/>
      <c r="C6" s="113"/>
      <c r="D6" s="166"/>
      <c r="E6" s="166"/>
      <c r="F6" s="166"/>
      <c r="G6" s="166"/>
      <c r="H6" s="166"/>
      <c r="I6" s="166"/>
      <c r="J6" s="168"/>
      <c r="K6" s="166"/>
      <c r="L6" s="89"/>
    </row>
    <row r="7" spans="1:13" ht="15.75" x14ac:dyDescent="0.25">
      <c r="A7" s="165" t="str">
        <f>'Company Payroll'!C2</f>
        <v>c/o DTE Management</v>
      </c>
      <c r="B7" s="166"/>
      <c r="C7" s="113"/>
      <c r="D7" s="166"/>
      <c r="E7" s="166"/>
      <c r="F7" s="166"/>
      <c r="G7" s="166"/>
      <c r="H7" s="166"/>
      <c r="I7" s="166"/>
      <c r="J7" s="168"/>
      <c r="K7" s="166"/>
      <c r="L7" s="89"/>
    </row>
    <row r="8" spans="1:13" ht="15.75" x14ac:dyDescent="0.25">
      <c r="A8" s="165" t="str">
        <f>'Company Payroll'!C3</f>
        <v>1501 Broadway, Suite 1304</v>
      </c>
      <c r="B8" s="166"/>
      <c r="C8" s="113"/>
      <c r="D8" s="166"/>
      <c r="E8" s="166"/>
      <c r="F8" s="166"/>
      <c r="G8" s="166"/>
      <c r="H8" s="166"/>
      <c r="I8" s="11"/>
      <c r="J8" s="167" t="s">
        <v>48</v>
      </c>
      <c r="K8" s="168" t="str">
        <f>'Payment Summary'!I6</f>
        <v>XX-XXXXXXX</v>
      </c>
      <c r="L8" s="89"/>
    </row>
    <row r="9" spans="1:13" ht="15.75" x14ac:dyDescent="0.25">
      <c r="A9" s="165" t="str">
        <f>'Company Payroll'!C4</f>
        <v>New York, NY 10036</v>
      </c>
      <c r="B9" s="166"/>
      <c r="C9" s="113"/>
      <c r="D9" s="166"/>
      <c r="E9" s="166"/>
      <c r="F9" s="166"/>
      <c r="G9" s="166"/>
      <c r="H9" s="166"/>
      <c r="I9" s="11"/>
      <c r="J9" s="167" t="s">
        <v>23</v>
      </c>
      <c r="K9" s="169" t="s">
        <v>406</v>
      </c>
      <c r="L9" s="168"/>
    </row>
    <row r="10" spans="1:13" ht="15.75" x14ac:dyDescent="0.25">
      <c r="A10" s="165" t="s">
        <v>145</v>
      </c>
      <c r="B10" s="166"/>
      <c r="C10" s="113"/>
      <c r="D10" s="166"/>
      <c r="E10" s="166"/>
      <c r="F10" s="708" t="s">
        <v>378</v>
      </c>
      <c r="G10" s="701"/>
      <c r="H10" s="725"/>
      <c r="I10" s="11"/>
      <c r="J10" s="167"/>
      <c r="K10" s="169"/>
      <c r="L10" s="169"/>
    </row>
    <row r="11" spans="1:13" ht="18" x14ac:dyDescent="0.25">
      <c r="A11" s="165"/>
      <c r="B11" s="166"/>
      <c r="C11" s="113"/>
      <c r="D11" s="166"/>
      <c r="E11" s="166"/>
      <c r="F11" s="723" t="str">
        <f>'Company Payroll'!A3</f>
        <v>MM/DD/YYYY</v>
      </c>
      <c r="G11" s="724"/>
      <c r="H11" s="724"/>
      <c r="I11" s="167"/>
      <c r="J11" s="169"/>
      <c r="K11" s="166"/>
      <c r="L11" s="89"/>
    </row>
    <row r="12" spans="1:13" ht="15.75" x14ac:dyDescent="0.25">
      <c r="A12" s="165"/>
      <c r="B12" s="166"/>
      <c r="C12" s="113"/>
      <c r="D12" s="166"/>
      <c r="E12" s="384"/>
      <c r="F12" s="384"/>
      <c r="G12" s="548"/>
      <c r="H12" s="660"/>
      <c r="I12" s="385"/>
      <c r="J12" s="386"/>
      <c r="K12" s="166"/>
      <c r="L12" s="89"/>
    </row>
    <row r="13" spans="1:13" ht="15.75" x14ac:dyDescent="0.25">
      <c r="A13" s="165"/>
      <c r="B13" s="166"/>
      <c r="C13" s="113"/>
      <c r="D13" s="166"/>
      <c r="E13" s="170"/>
      <c r="F13" s="166"/>
      <c r="G13" s="166"/>
      <c r="H13" s="166"/>
      <c r="I13" s="166"/>
      <c r="J13" s="169"/>
      <c r="K13" s="442"/>
      <c r="L13" s="89"/>
    </row>
    <row r="14" spans="1:13" ht="15.75" x14ac:dyDescent="0.25">
      <c r="A14" s="186" t="s">
        <v>7</v>
      </c>
      <c r="B14" s="170"/>
      <c r="C14" s="170" t="s">
        <v>9</v>
      </c>
      <c r="D14" s="170" t="s">
        <v>11</v>
      </c>
      <c r="E14" s="170" t="s">
        <v>174</v>
      </c>
      <c r="F14" s="170" t="s">
        <v>304</v>
      </c>
      <c r="G14" s="170" t="s">
        <v>142</v>
      </c>
      <c r="H14" s="170" t="s">
        <v>129</v>
      </c>
      <c r="I14" s="170" t="s">
        <v>94</v>
      </c>
      <c r="J14" s="170" t="s">
        <v>0</v>
      </c>
      <c r="K14" s="442"/>
      <c r="L14" s="89"/>
    </row>
    <row r="15" spans="1:13" s="39" customFormat="1" ht="15.75" x14ac:dyDescent="0.25">
      <c r="A15" s="188" t="s">
        <v>8</v>
      </c>
      <c r="B15" s="171" t="s">
        <v>123</v>
      </c>
      <c r="C15" s="171" t="s">
        <v>10</v>
      </c>
      <c r="D15" s="171" t="s">
        <v>82</v>
      </c>
      <c r="E15" s="171"/>
      <c r="F15" s="171"/>
      <c r="G15" s="171" t="s">
        <v>82</v>
      </c>
      <c r="H15" s="172">
        <v>2.2499999999999999E-2</v>
      </c>
      <c r="I15" s="378">
        <v>175</v>
      </c>
      <c r="J15" s="187">
        <v>0.08</v>
      </c>
      <c r="K15" s="171" t="s">
        <v>147</v>
      </c>
      <c r="L15" s="171"/>
      <c r="M15" s="327"/>
    </row>
    <row r="16" spans="1:13" s="39" customFormat="1" ht="15.75" x14ac:dyDescent="0.25">
      <c r="A16" s="189"/>
      <c r="B16" s="174" t="s">
        <v>157</v>
      </c>
      <c r="C16" s="171"/>
      <c r="D16" s="171"/>
      <c r="E16" s="171"/>
      <c r="F16" s="171"/>
      <c r="G16" s="171"/>
      <c r="H16" s="171"/>
      <c r="I16" s="171"/>
      <c r="J16" s="171"/>
      <c r="K16" s="114"/>
      <c r="L16" s="114"/>
    </row>
    <row r="17" spans="1:12" ht="15.75" x14ac:dyDescent="0.25">
      <c r="A17" s="190">
        <f>'Company Payroll'!C8</f>
        <v>0</v>
      </c>
      <c r="B17" s="191">
        <f>'Company Payroll'!A8</f>
        <v>0</v>
      </c>
      <c r="C17" s="272">
        <f>'Company Payroll'!B8</f>
        <v>0</v>
      </c>
      <c r="D17" s="176">
        <f>'Company Payroll'!D8</f>
        <v>0</v>
      </c>
      <c r="E17" s="176">
        <f>'Company Payroll'!M8+'Company Payroll'!P8+'Company Payroll'!Q8</f>
        <v>0</v>
      </c>
      <c r="F17" s="176">
        <f>-(8-'Company Payroll'!F8-'Company Payroll'!H8-'Company Payroll'!I8)*'Company Payroll'!E8</f>
        <v>0</v>
      </c>
      <c r="G17" s="216">
        <f>'Company Payroll'!R8</f>
        <v>0</v>
      </c>
      <c r="H17" s="176">
        <f>-'Company Payroll'!S8</f>
        <v>0</v>
      </c>
      <c r="I17" s="176"/>
      <c r="J17" s="176">
        <f t="shared" ref="J17:J37" si="0">IF(G17&lt;5500, ROUND(G17*J$15,2), 5500*J$15)</f>
        <v>0</v>
      </c>
      <c r="K17" s="327"/>
      <c r="L17" s="327"/>
    </row>
    <row r="18" spans="1:12" ht="15.75" x14ac:dyDescent="0.25">
      <c r="A18" s="190">
        <f>'Company Payroll'!C9</f>
        <v>0</v>
      </c>
      <c r="B18" s="191">
        <f>'Company Payroll'!A9</f>
        <v>0</v>
      </c>
      <c r="C18" s="272">
        <f>'Company Payroll'!B9</f>
        <v>0</v>
      </c>
      <c r="D18" s="176">
        <f>'Company Payroll'!D9</f>
        <v>0</v>
      </c>
      <c r="E18" s="176">
        <f>'Company Payroll'!M9+'Company Payroll'!P9+'Company Payroll'!Q9</f>
        <v>0</v>
      </c>
      <c r="F18" s="176">
        <f>-(8-'Company Payroll'!F9-'Company Payroll'!H9-'Company Payroll'!I9)*'Company Payroll'!E9</f>
        <v>0</v>
      </c>
      <c r="G18" s="216">
        <f>'Company Payroll'!R9</f>
        <v>0</v>
      </c>
      <c r="H18" s="176">
        <f>-'Company Payroll'!S9</f>
        <v>0</v>
      </c>
      <c r="I18" s="176"/>
      <c r="J18" s="176">
        <f>IF(G18&lt;5500, ROUND(G18*J$15,2), 5500*J$15)</f>
        <v>0</v>
      </c>
      <c r="K18" s="327"/>
      <c r="L18" s="327"/>
    </row>
    <row r="19" spans="1:12" ht="15.75" x14ac:dyDescent="0.25">
      <c r="A19" s="190">
        <f>'Company Payroll'!C10</f>
        <v>0</v>
      </c>
      <c r="B19" s="191">
        <f>'Company Payroll'!A10</f>
        <v>0</v>
      </c>
      <c r="C19" s="272">
        <f>'Company Payroll'!B10</f>
        <v>0</v>
      </c>
      <c r="D19" s="176">
        <f>'Company Payroll'!D10</f>
        <v>0</v>
      </c>
      <c r="E19" s="176">
        <f>'Company Payroll'!M10+'Company Payroll'!P10+'Company Payroll'!Q10</f>
        <v>0</v>
      </c>
      <c r="F19" s="176">
        <f>-(8-'Company Payroll'!F10-'Company Payroll'!H10-'Company Payroll'!I10)*'Company Payroll'!E10</f>
        <v>0</v>
      </c>
      <c r="G19" s="216">
        <f>'Company Payroll'!R10</f>
        <v>0</v>
      </c>
      <c r="H19" s="176">
        <f>-'Company Payroll'!S10</f>
        <v>0</v>
      </c>
      <c r="I19" s="176"/>
      <c r="J19" s="176">
        <f t="shared" si="0"/>
        <v>0</v>
      </c>
      <c r="K19" s="327"/>
      <c r="L19" s="327"/>
    </row>
    <row r="20" spans="1:12" ht="15.75" x14ac:dyDescent="0.25">
      <c r="A20" s="190">
        <f>'Company Payroll'!C11</f>
        <v>0</v>
      </c>
      <c r="B20" s="191">
        <f>'Company Payroll'!A11</f>
        <v>0</v>
      </c>
      <c r="C20" s="272">
        <f>'Company Payroll'!B11</f>
        <v>0</v>
      </c>
      <c r="D20" s="176">
        <f>'Company Payroll'!D11</f>
        <v>0</v>
      </c>
      <c r="E20" s="176">
        <f>'Company Payroll'!M11+'Company Payroll'!P11+'Company Payroll'!Q11</f>
        <v>0</v>
      </c>
      <c r="F20" s="176">
        <f>-(8-'Company Payroll'!F11-'Company Payroll'!H11-'Company Payroll'!I11)*'Company Payroll'!E11</f>
        <v>0</v>
      </c>
      <c r="G20" s="216">
        <f>'Company Payroll'!R11</f>
        <v>0</v>
      </c>
      <c r="H20" s="176">
        <f>-'Company Payroll'!S11</f>
        <v>0</v>
      </c>
      <c r="I20" s="176"/>
      <c r="J20" s="176">
        <f t="shared" si="0"/>
        <v>0</v>
      </c>
      <c r="K20" s="327"/>
      <c r="L20" s="327"/>
    </row>
    <row r="21" spans="1:12" ht="15.75" x14ac:dyDescent="0.25">
      <c r="A21" s="190">
        <f>'Company Payroll'!C12</f>
        <v>0</v>
      </c>
      <c r="B21" s="191">
        <f>'Company Payroll'!A12</f>
        <v>0</v>
      </c>
      <c r="C21" s="272">
        <f>'Company Payroll'!B12</f>
        <v>0</v>
      </c>
      <c r="D21" s="176">
        <f>'Company Payroll'!D12</f>
        <v>0</v>
      </c>
      <c r="E21" s="176">
        <f>'Company Payroll'!M12+'Company Payroll'!P12+'Company Payroll'!Q12</f>
        <v>0</v>
      </c>
      <c r="F21" s="176">
        <f>-(8-'Company Payroll'!F12-'Company Payroll'!H12-'Company Payroll'!I12)*'Company Payroll'!E12</f>
        <v>0</v>
      </c>
      <c r="G21" s="216">
        <f>'Company Payroll'!R12</f>
        <v>0</v>
      </c>
      <c r="H21" s="176">
        <f>-'Company Payroll'!S12</f>
        <v>0</v>
      </c>
      <c r="I21" s="176"/>
      <c r="J21" s="176">
        <f>IF(G21&lt;5500, ROUND(G21*J$15,2), 5500*J$15)</f>
        <v>0</v>
      </c>
      <c r="K21" s="327"/>
      <c r="L21" s="327"/>
    </row>
    <row r="22" spans="1:12" ht="15.75" x14ac:dyDescent="0.25">
      <c r="A22" s="190">
        <f>'Company Payroll'!C13</f>
        <v>0</v>
      </c>
      <c r="B22" s="191">
        <f>'Company Payroll'!A13</f>
        <v>0</v>
      </c>
      <c r="C22" s="272">
        <f>'Company Payroll'!B13</f>
        <v>0</v>
      </c>
      <c r="D22" s="176">
        <f>'Company Payroll'!D13</f>
        <v>0</v>
      </c>
      <c r="E22" s="176">
        <f>'Company Payroll'!M13+'Company Payroll'!P13+'Company Payroll'!Q13</f>
        <v>0</v>
      </c>
      <c r="F22" s="176">
        <f>-(8-'Company Payroll'!F13-'Company Payroll'!H13-'Company Payroll'!I13)*'Company Payroll'!E13</f>
        <v>0</v>
      </c>
      <c r="G22" s="216">
        <f>'Company Payroll'!R13</f>
        <v>0</v>
      </c>
      <c r="H22" s="176">
        <f>-'Company Payroll'!S13</f>
        <v>0</v>
      </c>
      <c r="I22" s="176"/>
      <c r="J22" s="176">
        <f>IF(G22&lt;5500, ROUND(G22*J$15,2), 5500*J$15)</f>
        <v>0</v>
      </c>
      <c r="K22" s="327"/>
      <c r="L22" s="327"/>
    </row>
    <row r="23" spans="1:12" ht="15.75" x14ac:dyDescent="0.25">
      <c r="A23" s="190">
        <f>'Company Payroll'!C14</f>
        <v>0</v>
      </c>
      <c r="B23" s="191">
        <f>'Company Payroll'!A14</f>
        <v>0</v>
      </c>
      <c r="C23" s="272">
        <f>'Company Payroll'!B14</f>
        <v>0</v>
      </c>
      <c r="D23" s="176">
        <f>'Company Payroll'!D14</f>
        <v>0</v>
      </c>
      <c r="E23" s="176">
        <f>'Company Payroll'!M14+'Company Payroll'!P14+'Company Payroll'!Q14</f>
        <v>0</v>
      </c>
      <c r="F23" s="176">
        <f>-(8-'Company Payroll'!F14-'Company Payroll'!H14-'Company Payroll'!I14)*'Company Payroll'!E14</f>
        <v>0</v>
      </c>
      <c r="G23" s="216">
        <f>'Company Payroll'!R14</f>
        <v>0</v>
      </c>
      <c r="H23" s="176">
        <f>-'Company Payroll'!S14</f>
        <v>0</v>
      </c>
      <c r="I23" s="176"/>
      <c r="J23" s="176">
        <f t="shared" si="0"/>
        <v>0</v>
      </c>
      <c r="K23" s="327"/>
      <c r="L23" s="327"/>
    </row>
    <row r="24" spans="1:12" ht="15.75" x14ac:dyDescent="0.25">
      <c r="A24" s="190">
        <f>'Company Payroll'!C15</f>
        <v>0</v>
      </c>
      <c r="B24" s="191">
        <f>'Company Payroll'!A15</f>
        <v>0</v>
      </c>
      <c r="C24" s="272">
        <f>'Company Payroll'!B15</f>
        <v>0</v>
      </c>
      <c r="D24" s="176">
        <f>'Company Payroll'!D15</f>
        <v>0</v>
      </c>
      <c r="E24" s="176">
        <f>'Company Payroll'!M15+'Company Payroll'!P15+'Company Payroll'!Q15</f>
        <v>0</v>
      </c>
      <c r="F24" s="176">
        <f>-(8-'Company Payroll'!F15-'Company Payroll'!H15-'Company Payroll'!I15)*'Company Payroll'!E15</f>
        <v>0</v>
      </c>
      <c r="G24" s="216">
        <f>'Company Payroll'!R15</f>
        <v>0</v>
      </c>
      <c r="H24" s="176">
        <f>-'Company Payroll'!S15</f>
        <v>0</v>
      </c>
      <c r="I24" s="176"/>
      <c r="J24" s="176">
        <f>IF(G24&lt;5500, ROUND(G24*J$15,2), 5500*J$15)</f>
        <v>0</v>
      </c>
      <c r="K24" s="327"/>
      <c r="L24" s="327"/>
    </row>
    <row r="25" spans="1:12" ht="15.75" x14ac:dyDescent="0.25">
      <c r="A25" s="190">
        <f>'Company Payroll'!C16</f>
        <v>0</v>
      </c>
      <c r="B25" s="191">
        <f>'Company Payroll'!A16</f>
        <v>0</v>
      </c>
      <c r="C25" s="272">
        <f>'Company Payroll'!B16</f>
        <v>0</v>
      </c>
      <c r="D25" s="176">
        <f>'Company Payroll'!D16</f>
        <v>0</v>
      </c>
      <c r="E25" s="176">
        <f>'Company Payroll'!M16+'Company Payroll'!P16+'Company Payroll'!Q16</f>
        <v>0</v>
      </c>
      <c r="F25" s="176">
        <f>-(8-'Company Payroll'!F16-'Company Payroll'!H16-'Company Payroll'!I16)*'Company Payroll'!E16</f>
        <v>0</v>
      </c>
      <c r="G25" s="216">
        <f>'Company Payroll'!R16</f>
        <v>0</v>
      </c>
      <c r="H25" s="176">
        <f>-'Company Payroll'!S16</f>
        <v>0</v>
      </c>
      <c r="I25" s="176"/>
      <c r="J25" s="176">
        <f t="shared" si="0"/>
        <v>0</v>
      </c>
      <c r="K25" s="327"/>
      <c r="L25" s="327"/>
    </row>
    <row r="26" spans="1:12" ht="15.75" x14ac:dyDescent="0.25">
      <c r="A26" s="190">
        <f>'Company Payroll'!C17</f>
        <v>0</v>
      </c>
      <c r="B26" s="191">
        <f>'Company Payroll'!A17</f>
        <v>0</v>
      </c>
      <c r="C26" s="272">
        <f>'Company Payroll'!B17</f>
        <v>0</v>
      </c>
      <c r="D26" s="176">
        <f>'Company Payroll'!D17</f>
        <v>0</v>
      </c>
      <c r="E26" s="176">
        <f>'Company Payroll'!M17+'Company Payroll'!P17+'Company Payroll'!Q17</f>
        <v>0</v>
      </c>
      <c r="F26" s="176">
        <f>-(8-'Company Payroll'!F17-'Company Payroll'!H17-'Company Payroll'!I17)*'Company Payroll'!E17</f>
        <v>0</v>
      </c>
      <c r="G26" s="216">
        <f>'Company Payroll'!R17</f>
        <v>0</v>
      </c>
      <c r="H26" s="176">
        <f>-'Company Payroll'!S17</f>
        <v>0</v>
      </c>
      <c r="I26" s="176"/>
      <c r="J26" s="176">
        <f t="shared" si="0"/>
        <v>0</v>
      </c>
      <c r="K26" s="327"/>
      <c r="L26" s="327"/>
    </row>
    <row r="27" spans="1:12" ht="15.75" x14ac:dyDescent="0.25">
      <c r="A27" s="190">
        <f>'Company Payroll'!C18</f>
        <v>0</v>
      </c>
      <c r="B27" s="191">
        <f>'Company Payroll'!A18</f>
        <v>0</v>
      </c>
      <c r="C27" s="272">
        <f>'Company Payroll'!B18</f>
        <v>0</v>
      </c>
      <c r="D27" s="176">
        <f>'Company Payroll'!D18</f>
        <v>0</v>
      </c>
      <c r="E27" s="176">
        <f>'Company Payroll'!M18+'Company Payroll'!P18+'Company Payroll'!Q18</f>
        <v>0</v>
      </c>
      <c r="F27" s="176">
        <f>-(8-'Company Payroll'!F18-'Company Payroll'!H18-'Company Payroll'!I18)*'Company Payroll'!E18</f>
        <v>0</v>
      </c>
      <c r="G27" s="216">
        <f>'Company Payroll'!R18</f>
        <v>0</v>
      </c>
      <c r="H27" s="176">
        <f>-'Company Payroll'!S18</f>
        <v>0</v>
      </c>
      <c r="I27" s="176"/>
      <c r="J27" s="176">
        <f t="shared" si="0"/>
        <v>0</v>
      </c>
      <c r="K27" s="327"/>
      <c r="L27" s="327"/>
    </row>
    <row r="28" spans="1:12" ht="15.75" x14ac:dyDescent="0.25">
      <c r="A28" s="190">
        <f>'Company Payroll'!C19</f>
        <v>0</v>
      </c>
      <c r="B28" s="191">
        <f>'Company Payroll'!A19</f>
        <v>0</v>
      </c>
      <c r="C28" s="272">
        <f>'Company Payroll'!B19</f>
        <v>0</v>
      </c>
      <c r="D28" s="176">
        <f>'Company Payroll'!D19</f>
        <v>0</v>
      </c>
      <c r="E28" s="176">
        <f>'Company Payroll'!M19+'Company Payroll'!P19+'Company Payroll'!Q19</f>
        <v>0</v>
      </c>
      <c r="F28" s="176">
        <f>-(8-'Company Payroll'!F19-'Company Payroll'!H19-'Company Payroll'!I19)*'Company Payroll'!E19</f>
        <v>0</v>
      </c>
      <c r="G28" s="216">
        <f>'Company Payroll'!R19</f>
        <v>0</v>
      </c>
      <c r="H28" s="176">
        <f>-'Company Payroll'!S19</f>
        <v>0</v>
      </c>
      <c r="I28" s="176"/>
      <c r="J28" s="176">
        <f t="shared" si="0"/>
        <v>0</v>
      </c>
      <c r="K28" s="327"/>
      <c r="L28" s="327"/>
    </row>
    <row r="29" spans="1:12" ht="15.75" x14ac:dyDescent="0.25">
      <c r="A29" s="190">
        <f>'Company Payroll'!C20</f>
        <v>0</v>
      </c>
      <c r="B29" s="191">
        <f>'Company Payroll'!A20</f>
        <v>0</v>
      </c>
      <c r="C29" s="272">
        <f>'Company Payroll'!B20</f>
        <v>0</v>
      </c>
      <c r="D29" s="176">
        <f>'Company Payroll'!D20</f>
        <v>0</v>
      </c>
      <c r="E29" s="176">
        <f>'Company Payroll'!M20+'Company Payroll'!P20+'Company Payroll'!Q20</f>
        <v>0</v>
      </c>
      <c r="F29" s="176">
        <f>-(8-'Company Payroll'!F20-'Company Payroll'!H20-'Company Payroll'!I20)*'Company Payroll'!E20</f>
        <v>0</v>
      </c>
      <c r="G29" s="216">
        <f>'Company Payroll'!R20</f>
        <v>0</v>
      </c>
      <c r="H29" s="176">
        <f>-'Company Payroll'!S20</f>
        <v>0</v>
      </c>
      <c r="I29" s="176"/>
      <c r="J29" s="176">
        <f t="shared" si="0"/>
        <v>0</v>
      </c>
      <c r="K29" s="327"/>
      <c r="L29" s="327"/>
    </row>
    <row r="30" spans="1:12" ht="15.75" x14ac:dyDescent="0.25">
      <c r="A30" s="190">
        <f>'Company Payroll'!C21</f>
        <v>0</v>
      </c>
      <c r="B30" s="191">
        <f>'Company Payroll'!A21</f>
        <v>0</v>
      </c>
      <c r="C30" s="272">
        <f>'Company Payroll'!B21</f>
        <v>0</v>
      </c>
      <c r="D30" s="176">
        <f>'Company Payroll'!D21</f>
        <v>0</v>
      </c>
      <c r="E30" s="176">
        <f>'Company Payroll'!M21+'Company Payroll'!P21+'Company Payroll'!Q21</f>
        <v>0</v>
      </c>
      <c r="F30" s="176">
        <f>-(8-'Company Payroll'!F21-'Company Payroll'!H21-'Company Payroll'!I21)*'Company Payroll'!E21</f>
        <v>0</v>
      </c>
      <c r="G30" s="216">
        <f>'Company Payroll'!R21</f>
        <v>0</v>
      </c>
      <c r="H30" s="176">
        <f>-'Company Payroll'!S21</f>
        <v>0</v>
      </c>
      <c r="I30" s="176"/>
      <c r="J30" s="176">
        <f t="shared" si="0"/>
        <v>0</v>
      </c>
      <c r="K30" s="327"/>
      <c r="L30" s="327"/>
    </row>
    <row r="31" spans="1:12" ht="15.75" x14ac:dyDescent="0.25">
      <c r="A31" s="190">
        <f>'Company Payroll'!C22</f>
        <v>0</v>
      </c>
      <c r="B31" s="191">
        <f>'Company Payroll'!A22</f>
        <v>0</v>
      </c>
      <c r="C31" s="272">
        <f>'Company Payroll'!B22</f>
        <v>0</v>
      </c>
      <c r="D31" s="176">
        <f>'Company Payroll'!D22</f>
        <v>0</v>
      </c>
      <c r="E31" s="176">
        <f>'Company Payroll'!M22+'Company Payroll'!P22+'Company Payroll'!Q22</f>
        <v>0</v>
      </c>
      <c r="F31" s="176">
        <f>-(8-'Company Payroll'!F22-'Company Payroll'!H22-'Company Payroll'!I22)*'Company Payroll'!E22</f>
        <v>0</v>
      </c>
      <c r="G31" s="216">
        <f>'Company Payroll'!R22</f>
        <v>0</v>
      </c>
      <c r="H31" s="176">
        <f>-'Company Payroll'!S22</f>
        <v>0</v>
      </c>
      <c r="I31" s="176"/>
      <c r="J31" s="176">
        <f t="shared" si="0"/>
        <v>0</v>
      </c>
      <c r="K31" s="327"/>
      <c r="L31" s="327"/>
    </row>
    <row r="32" spans="1:12" ht="15.75" x14ac:dyDescent="0.25">
      <c r="A32" s="190">
        <f>'Company Payroll'!C23</f>
        <v>0</v>
      </c>
      <c r="B32" s="191">
        <f>'Company Payroll'!A23</f>
        <v>0</v>
      </c>
      <c r="C32" s="272">
        <f>'Company Payroll'!B23</f>
        <v>0</v>
      </c>
      <c r="D32" s="176">
        <f>'Company Payroll'!D23</f>
        <v>0</v>
      </c>
      <c r="E32" s="176">
        <f>'Company Payroll'!M23+'Company Payroll'!P23+'Company Payroll'!Q23</f>
        <v>0</v>
      </c>
      <c r="F32" s="176">
        <v>0</v>
      </c>
      <c r="G32" s="216">
        <f>'Company Payroll'!R23</f>
        <v>0</v>
      </c>
      <c r="H32" s="176">
        <f>-'Company Payroll'!S23</f>
        <v>0</v>
      </c>
      <c r="I32" s="176"/>
      <c r="J32" s="176">
        <f t="shared" si="0"/>
        <v>0</v>
      </c>
      <c r="K32" s="327"/>
      <c r="L32" s="327"/>
    </row>
    <row r="33" spans="1:12" ht="15.75" x14ac:dyDescent="0.25">
      <c r="A33" s="190">
        <f>'Company Payroll'!C24</f>
        <v>0</v>
      </c>
      <c r="B33" s="191">
        <f>'Company Payroll'!A24</f>
        <v>0</v>
      </c>
      <c r="C33" s="272">
        <f>'Company Payroll'!B24</f>
        <v>0</v>
      </c>
      <c r="D33" s="176">
        <f>'Company Payroll'!D24</f>
        <v>0</v>
      </c>
      <c r="E33" s="176">
        <f>'Company Payroll'!M24+'Company Payroll'!P24+'Company Payroll'!Q24</f>
        <v>0</v>
      </c>
      <c r="F33" s="176">
        <f>-(8-'Company Payroll'!F24-'Company Payroll'!H24-'Company Payroll'!I24)*'Company Payroll'!E24</f>
        <v>0</v>
      </c>
      <c r="G33" s="216">
        <f>'Company Payroll'!R24</f>
        <v>0</v>
      </c>
      <c r="H33" s="176">
        <f>-'Company Payroll'!S24</f>
        <v>0</v>
      </c>
      <c r="I33" s="176"/>
      <c r="J33" s="176">
        <f t="shared" si="0"/>
        <v>0</v>
      </c>
      <c r="K33" s="327"/>
      <c r="L33" s="327"/>
    </row>
    <row r="34" spans="1:12" ht="15.75" x14ac:dyDescent="0.25">
      <c r="A34" s="190">
        <f>'Company Payroll'!C25</f>
        <v>0</v>
      </c>
      <c r="B34" s="191">
        <f>'Company Payroll'!A25</f>
        <v>0</v>
      </c>
      <c r="C34" s="272">
        <f>'Company Payroll'!B25</f>
        <v>0</v>
      </c>
      <c r="D34" s="176">
        <f>'Company Payroll'!D25</f>
        <v>0</v>
      </c>
      <c r="E34" s="176">
        <f>'Company Payroll'!M25+'Company Payroll'!P25+'Company Payroll'!Q25</f>
        <v>0</v>
      </c>
      <c r="F34" s="176">
        <f>-(8-'Company Payroll'!F25-'Company Payroll'!H25-'Company Payroll'!I25)*'Company Payroll'!E25</f>
        <v>0</v>
      </c>
      <c r="G34" s="216">
        <f>'Company Payroll'!R25</f>
        <v>0</v>
      </c>
      <c r="H34" s="176">
        <f>-'Company Payroll'!S25</f>
        <v>0</v>
      </c>
      <c r="I34" s="176"/>
      <c r="J34" s="176">
        <f>IF(G34&lt;5500, ROUND(G34*J$15,2), 5500*J$15)</f>
        <v>0</v>
      </c>
      <c r="K34" s="327"/>
      <c r="L34" s="327"/>
    </row>
    <row r="35" spans="1:12" ht="15.75" x14ac:dyDescent="0.25">
      <c r="A35" s="190">
        <f>'Company Payroll'!C26</f>
        <v>0</v>
      </c>
      <c r="B35" s="191">
        <f>'Company Payroll'!A26</f>
        <v>0</v>
      </c>
      <c r="C35" s="272">
        <f>'Company Payroll'!B26</f>
        <v>0</v>
      </c>
      <c r="D35" s="176">
        <f>'Company Payroll'!D26</f>
        <v>0</v>
      </c>
      <c r="E35" s="176">
        <f>'Company Payroll'!M26+'Company Payroll'!P26+'Company Payroll'!Q26</f>
        <v>0</v>
      </c>
      <c r="F35" s="176">
        <f>-(8-'Company Payroll'!F26-'Company Payroll'!H26-'Company Payroll'!I26)*'Company Payroll'!E26</f>
        <v>0</v>
      </c>
      <c r="G35" s="216">
        <f>'Company Payroll'!R26</f>
        <v>0</v>
      </c>
      <c r="H35" s="176">
        <f>-'Company Payroll'!S26</f>
        <v>0</v>
      </c>
      <c r="I35" s="176"/>
      <c r="J35" s="176">
        <f>IF(G35&lt;5500, ROUND(G35*J$15,2), 5500*J$15)</f>
        <v>0</v>
      </c>
      <c r="K35" s="327"/>
      <c r="L35" s="327"/>
    </row>
    <row r="36" spans="1:12" ht="15.75" x14ac:dyDescent="0.25">
      <c r="A36" s="190">
        <f>'Company Payroll'!C27</f>
        <v>0</v>
      </c>
      <c r="B36" s="191">
        <f>'Company Payroll'!A27</f>
        <v>0</v>
      </c>
      <c r="C36" s="272">
        <f>'Company Payroll'!B27</f>
        <v>0</v>
      </c>
      <c r="D36" s="176">
        <f>'Company Payroll'!D27</f>
        <v>0</v>
      </c>
      <c r="E36" s="176">
        <f>'Company Payroll'!M27+'Company Payroll'!P27+'Company Payroll'!Q27</f>
        <v>0</v>
      </c>
      <c r="F36" s="176">
        <f>-(8-'Company Payroll'!F27-'Company Payroll'!H27-'Company Payroll'!I27)*'Company Payroll'!E27</f>
        <v>0</v>
      </c>
      <c r="G36" s="216">
        <f>'Company Payroll'!R27</f>
        <v>0</v>
      </c>
      <c r="H36" s="176">
        <f>-'Company Payroll'!S27</f>
        <v>0</v>
      </c>
      <c r="I36" s="176"/>
      <c r="J36" s="176">
        <f t="shared" si="0"/>
        <v>0</v>
      </c>
      <c r="K36" s="327"/>
      <c r="L36" s="327"/>
    </row>
    <row r="37" spans="1:12" ht="16.5" thickBot="1" x14ac:dyDescent="0.3">
      <c r="A37" s="190">
        <f>'Company Payroll'!C28</f>
        <v>0</v>
      </c>
      <c r="B37" s="191">
        <f>'Company Payroll'!A28</f>
        <v>0</v>
      </c>
      <c r="C37" s="272">
        <f>'Company Payroll'!B28</f>
        <v>0</v>
      </c>
      <c r="D37" s="176">
        <f>'Company Payroll'!D28</f>
        <v>0</v>
      </c>
      <c r="E37" s="176">
        <f>'Company Payroll'!M28+'Company Payroll'!P28+'Company Payroll'!Q28</f>
        <v>0</v>
      </c>
      <c r="F37" s="176">
        <f>-(8-'Company Payroll'!F28-'Company Payroll'!H28-'Company Payroll'!I28)*'Company Payroll'!E28</f>
        <v>0</v>
      </c>
      <c r="G37" s="216">
        <f>'Company Payroll'!R28</f>
        <v>0</v>
      </c>
      <c r="H37" s="176">
        <f>-'Company Payroll'!S28</f>
        <v>0</v>
      </c>
      <c r="I37" s="176">
        <v>0</v>
      </c>
      <c r="J37" s="176">
        <f t="shared" si="0"/>
        <v>0</v>
      </c>
      <c r="K37" s="327"/>
      <c r="L37" s="327"/>
    </row>
    <row r="38" spans="1:12" ht="16.5" thickBot="1" x14ac:dyDescent="0.3">
      <c r="A38" s="165"/>
      <c r="B38" s="166"/>
      <c r="C38" s="178" t="s">
        <v>95</v>
      </c>
      <c r="D38" s="179">
        <f>SUM(D17:D37)</f>
        <v>0</v>
      </c>
      <c r="E38" s="179">
        <f>SUM(E26:E37)</f>
        <v>0</v>
      </c>
      <c r="F38" s="179">
        <f>SUM(F18:F37)</f>
        <v>0</v>
      </c>
      <c r="G38" s="179">
        <f>SUM(G17:G37)</f>
        <v>0</v>
      </c>
      <c r="H38" s="179">
        <f>SUM(H17:H37)</f>
        <v>0</v>
      </c>
      <c r="I38" s="179">
        <f>SUM(I17:I37)</f>
        <v>0</v>
      </c>
      <c r="J38" s="179">
        <f>SUM(J17:J37)</f>
        <v>0</v>
      </c>
      <c r="K38" s="327"/>
      <c r="L38" s="327"/>
    </row>
    <row r="39" spans="1:12" ht="15.75" x14ac:dyDescent="0.25">
      <c r="A39" s="165"/>
      <c r="B39" s="177" t="s">
        <v>167</v>
      </c>
      <c r="C39" s="113"/>
      <c r="D39" s="166"/>
      <c r="E39" s="166"/>
      <c r="F39" s="166"/>
      <c r="G39" s="166"/>
      <c r="H39" s="166"/>
      <c r="I39" s="166"/>
      <c r="J39" s="166"/>
      <c r="K39" s="327"/>
      <c r="L39" s="327"/>
    </row>
    <row r="40" spans="1:12" ht="17.25" customHeight="1" x14ac:dyDescent="0.25">
      <c r="A40" s="190">
        <f>'Company Payroll'!C31</f>
        <v>0</v>
      </c>
      <c r="B40" s="191">
        <f>'Company Payroll'!A31</f>
        <v>0</v>
      </c>
      <c r="C40" s="272">
        <f>'Company Payroll'!B31</f>
        <v>0</v>
      </c>
      <c r="D40" s="176">
        <f>'Company Payroll'!D31</f>
        <v>0</v>
      </c>
      <c r="E40" s="176">
        <f>'Company Payroll'!M31+'Company Payroll'!P31+'Company Payroll'!Q31</f>
        <v>0</v>
      </c>
      <c r="F40" s="176">
        <f>-(8-'Company Payroll'!F31-'Company Payroll'!H31-'Company Payroll'!I31)*'Company Payroll'!E31</f>
        <v>0</v>
      </c>
      <c r="G40" s="216">
        <f>'Company Payroll'!R31</f>
        <v>0</v>
      </c>
      <c r="H40" s="176">
        <f>-'Company Payroll'!S31</f>
        <v>0</v>
      </c>
      <c r="I40" s="176"/>
      <c r="J40" s="176">
        <f>IF(G40&lt;5500, ROUND(G40*J$15,2), 5500*J$15)</f>
        <v>0</v>
      </c>
      <c r="K40" s="327"/>
      <c r="L40" s="327"/>
    </row>
    <row r="41" spans="1:12" ht="18.75" customHeight="1" x14ac:dyDescent="0.25">
      <c r="A41" s="190">
        <f>'Company Payroll'!C32</f>
        <v>0</v>
      </c>
      <c r="B41" s="191">
        <f>'Company Payroll'!A32</f>
        <v>0</v>
      </c>
      <c r="C41" s="272">
        <f>'Company Payroll'!B32</f>
        <v>0</v>
      </c>
      <c r="D41" s="176">
        <f>'Company Payroll'!D32</f>
        <v>0</v>
      </c>
      <c r="E41" s="176">
        <f>'Company Payroll'!M32+'Company Payroll'!P32+'Company Payroll'!Q32</f>
        <v>0</v>
      </c>
      <c r="F41" s="176">
        <f>-(8-'Company Payroll'!F32-'Company Payroll'!H32-'Company Payroll'!I32)*'Company Payroll'!E32</f>
        <v>0</v>
      </c>
      <c r="G41" s="216">
        <f>'Company Payroll'!R32</f>
        <v>0</v>
      </c>
      <c r="H41" s="176">
        <f>-'Company Payroll'!S32</f>
        <v>0</v>
      </c>
      <c r="I41" s="176"/>
      <c r="J41" s="176">
        <f>IF(G41&lt;5500, ROUND(G41*J$15,2), 5500*J$15)</f>
        <v>0</v>
      </c>
      <c r="K41" s="327"/>
      <c r="L41" s="327"/>
    </row>
    <row r="42" spans="1:12" ht="16.5" thickBot="1" x14ac:dyDescent="0.3">
      <c r="A42" s="190">
        <f>'Company Payroll'!C33</f>
        <v>0</v>
      </c>
      <c r="B42" s="191">
        <f>'Company Payroll'!A33</f>
        <v>0</v>
      </c>
      <c r="C42" s="272">
        <f>'Company Payroll'!B33</f>
        <v>0</v>
      </c>
      <c r="D42" s="176">
        <f>'Company Payroll'!D33</f>
        <v>0</v>
      </c>
      <c r="E42" s="176">
        <f>'Company Payroll'!M33+'Company Payroll'!P33+'Company Payroll'!Q33</f>
        <v>0</v>
      </c>
      <c r="F42" s="176">
        <f>-(8-'Company Payroll'!F33-'Company Payroll'!H33-'Company Payroll'!I33)*'Company Payroll'!E33</f>
        <v>0</v>
      </c>
      <c r="G42" s="216">
        <f>'Company Payroll'!R33</f>
        <v>0</v>
      </c>
      <c r="H42" s="176">
        <f>-'Company Payroll'!S33</f>
        <v>0</v>
      </c>
      <c r="I42" s="176"/>
      <c r="J42" s="176">
        <f>IF(G42&lt;5500, ROUND(G42*J$15,2), 5500*J$15)</f>
        <v>0</v>
      </c>
      <c r="K42" s="696"/>
      <c r="L42" s="327"/>
    </row>
    <row r="43" spans="1:12" ht="16.5" thickBot="1" x14ac:dyDescent="0.3">
      <c r="A43" s="165"/>
      <c r="B43" s="166"/>
      <c r="C43" s="178" t="s">
        <v>95</v>
      </c>
      <c r="D43" s="179">
        <f t="shared" ref="D43:J43" si="1">SUM(D40:D42)</f>
        <v>0</v>
      </c>
      <c r="E43" s="179">
        <f t="shared" si="1"/>
        <v>0</v>
      </c>
      <c r="F43" s="179">
        <f>SUM(F40:F42)</f>
        <v>0</v>
      </c>
      <c r="G43" s="179">
        <f t="shared" si="1"/>
        <v>0</v>
      </c>
      <c r="H43" s="179">
        <f t="shared" si="1"/>
        <v>0</v>
      </c>
      <c r="I43" s="179">
        <f t="shared" si="1"/>
        <v>0</v>
      </c>
      <c r="J43" s="179">
        <f t="shared" si="1"/>
        <v>0</v>
      </c>
      <c r="K43" s="327"/>
      <c r="L43" s="327"/>
    </row>
    <row r="44" spans="1:12" ht="15.75" x14ac:dyDescent="0.25">
      <c r="A44" s="165"/>
      <c r="B44" s="177" t="s">
        <v>168</v>
      </c>
      <c r="C44" s="113"/>
      <c r="D44" s="166"/>
      <c r="E44" s="166"/>
      <c r="F44" s="166"/>
      <c r="G44" s="166"/>
      <c r="H44" s="166"/>
      <c r="I44" s="166"/>
      <c r="J44" s="166"/>
      <c r="K44" s="327"/>
      <c r="L44" s="327"/>
    </row>
    <row r="45" spans="1:12" ht="15.75" x14ac:dyDescent="0.25">
      <c r="A45" s="190">
        <f>'Company Payroll'!C36</f>
        <v>0</v>
      </c>
      <c r="B45" s="191">
        <f>'Company Payroll'!A36</f>
        <v>0</v>
      </c>
      <c r="C45" s="272">
        <f>'Company Payroll'!B36</f>
        <v>0</v>
      </c>
      <c r="D45" s="176">
        <f>'Company Payroll'!D36</f>
        <v>0</v>
      </c>
      <c r="E45" s="176">
        <f>'Company Payroll'!M36+'Company Payroll'!P36+'Company Payroll'!Q36</f>
        <v>0</v>
      </c>
      <c r="F45" s="176">
        <v>0</v>
      </c>
      <c r="G45" s="216">
        <f>'Company Payroll'!R36</f>
        <v>0</v>
      </c>
      <c r="H45" s="176">
        <f>-'Company Payroll'!S36</f>
        <v>0</v>
      </c>
      <c r="I45" s="216">
        <v>0</v>
      </c>
      <c r="J45" s="176">
        <f>IF(G45&lt;5500, ROUND(G45*J$15,2), 5500*J$15)</f>
        <v>0</v>
      </c>
      <c r="K45" s="327"/>
      <c r="L45" s="327"/>
    </row>
    <row r="46" spans="1:12" ht="15.75" x14ac:dyDescent="0.25">
      <c r="A46" s="190">
        <f>'Company Payroll'!C37</f>
        <v>0</v>
      </c>
      <c r="B46" s="191">
        <f>'Company Payroll'!A37</f>
        <v>0</v>
      </c>
      <c r="C46" s="272">
        <f>'Company Payroll'!B37</f>
        <v>0</v>
      </c>
      <c r="D46" s="176">
        <f>'Company Payroll'!D37</f>
        <v>0</v>
      </c>
      <c r="E46" s="176">
        <f>'Company Payroll'!M37+'Company Payroll'!P37+'Company Payroll'!Q37</f>
        <v>0</v>
      </c>
      <c r="F46" s="176">
        <f>-(8-'Company Payroll'!F37-'Company Payroll'!H37-'Company Payroll'!I37)*'Company Payroll'!E37</f>
        <v>0</v>
      </c>
      <c r="G46" s="216">
        <f>'Company Payroll'!R37</f>
        <v>0</v>
      </c>
      <c r="H46" s="176">
        <f>-'Company Payroll'!S37</f>
        <v>0</v>
      </c>
      <c r="I46" s="176"/>
      <c r="J46" s="176">
        <f>IF(G46&lt;5500, ROUND(G46*J$15,2), 5500*J$15)</f>
        <v>0</v>
      </c>
      <c r="K46" s="327"/>
      <c r="L46" s="327"/>
    </row>
    <row r="47" spans="1:12" ht="15.75" x14ac:dyDescent="0.25">
      <c r="A47" s="190">
        <f>'Company Payroll'!C38</f>
        <v>0</v>
      </c>
      <c r="B47" s="191">
        <f>'Company Payroll'!A38</f>
        <v>0</v>
      </c>
      <c r="C47" s="272">
        <f>'Company Payroll'!B38</f>
        <v>0</v>
      </c>
      <c r="D47" s="176">
        <f>'Company Payroll'!D38</f>
        <v>0</v>
      </c>
      <c r="E47" s="176">
        <f>'Company Payroll'!M38+'Company Payroll'!P38+'Company Payroll'!Q38</f>
        <v>0</v>
      </c>
      <c r="F47" s="176">
        <v>0</v>
      </c>
      <c r="G47" s="216">
        <f>'Company Payroll'!R38</f>
        <v>0</v>
      </c>
      <c r="H47" s="176">
        <f>-'Company Payroll'!S38</f>
        <v>0</v>
      </c>
      <c r="I47" s="176">
        <v>0</v>
      </c>
      <c r="J47" s="176">
        <f>IF(G47&lt;5500, ROUND(G47*J$15,2), 5500*J$15)</f>
        <v>0</v>
      </c>
      <c r="K47" s="327"/>
      <c r="L47" s="327"/>
    </row>
    <row r="48" spans="1:12" ht="15.75" x14ac:dyDescent="0.25">
      <c r="A48" s="190">
        <f>'Company Payroll'!C39</f>
        <v>0</v>
      </c>
      <c r="B48" s="191">
        <f>'Company Payroll'!A39</f>
        <v>0</v>
      </c>
      <c r="C48" s="272">
        <f>'Company Payroll'!B39</f>
        <v>0</v>
      </c>
      <c r="D48" s="176">
        <f>'Company Payroll'!D39</f>
        <v>0</v>
      </c>
      <c r="E48" s="176">
        <f>'Company Payroll'!M39+'Company Payroll'!P39+'Company Payroll'!Q39</f>
        <v>0</v>
      </c>
      <c r="F48" s="176">
        <v>0</v>
      </c>
      <c r="G48" s="216">
        <f>'Company Payroll'!R39</f>
        <v>0</v>
      </c>
      <c r="H48" s="176">
        <f>-'Company Payroll'!S39</f>
        <v>0</v>
      </c>
      <c r="I48" s="176"/>
      <c r="J48" s="176">
        <f>IF(G48&lt;5500, ROUND(G48*J$15,2), 5500*J$15)</f>
        <v>0</v>
      </c>
      <c r="K48" s="327"/>
      <c r="L48" s="327"/>
    </row>
    <row r="49" spans="1:12" ht="16.5" thickBot="1" x14ac:dyDescent="0.3">
      <c r="A49" s="190">
        <f>'Company Payroll'!C40</f>
        <v>0</v>
      </c>
      <c r="B49" s="191">
        <f>'Company Payroll'!A40</f>
        <v>0</v>
      </c>
      <c r="C49" s="272">
        <f>'Company Payroll'!B40</f>
        <v>0</v>
      </c>
      <c r="D49" s="176">
        <f>'Company Payroll'!D40</f>
        <v>0</v>
      </c>
      <c r="E49" s="176">
        <f>'Company Payroll'!M40+'Company Payroll'!P40+'Company Payroll'!Q40</f>
        <v>0</v>
      </c>
      <c r="F49" s="176">
        <f>-(8-'Company Payroll'!F40-'Company Payroll'!H40-'Company Payroll'!I40)*'Company Payroll'!E40</f>
        <v>0</v>
      </c>
      <c r="G49" s="216">
        <f>'Company Payroll'!R40</f>
        <v>0</v>
      </c>
      <c r="H49" s="176">
        <f>-'Company Payroll'!S40</f>
        <v>0</v>
      </c>
      <c r="I49" s="216"/>
      <c r="J49" s="176">
        <f>IF(G49&lt;5500, ROUND(G49*J$15,2), 5500*J$15)</f>
        <v>0</v>
      </c>
      <c r="K49" s="327"/>
      <c r="L49" s="327"/>
    </row>
    <row r="50" spans="1:12" ht="16.5" thickBot="1" x14ac:dyDescent="0.3">
      <c r="A50" s="165"/>
      <c r="B50" s="166"/>
      <c r="C50" s="178" t="s">
        <v>95</v>
      </c>
      <c r="D50" s="179">
        <f>D49+D45</f>
        <v>0</v>
      </c>
      <c r="E50" s="179">
        <f>E49</f>
        <v>0</v>
      </c>
      <c r="F50" s="179">
        <f>SUM(F46)</f>
        <v>0</v>
      </c>
      <c r="G50" s="179">
        <f>SUM(G45:G49)</f>
        <v>0</v>
      </c>
      <c r="H50" s="179">
        <f>SUM(H45:H49)</f>
        <v>0</v>
      </c>
      <c r="I50" s="179">
        <f>SUM(I45:I49)</f>
        <v>0</v>
      </c>
      <c r="J50" s="179">
        <f>SUM(J45:J49)</f>
        <v>0</v>
      </c>
      <c r="K50" s="327"/>
      <c r="L50" s="327"/>
    </row>
    <row r="51" spans="1:12" ht="15.75" x14ac:dyDescent="0.25">
      <c r="A51" s="165"/>
      <c r="B51" s="177" t="s">
        <v>169</v>
      </c>
      <c r="C51" s="113"/>
      <c r="D51" s="166"/>
      <c r="E51" s="166"/>
      <c r="F51" s="166"/>
      <c r="G51" s="166"/>
      <c r="H51" s="166"/>
      <c r="I51" s="166"/>
      <c r="J51" s="166"/>
      <c r="K51" s="327"/>
      <c r="L51" s="327"/>
    </row>
    <row r="52" spans="1:12" ht="16.5" thickBot="1" x14ac:dyDescent="0.3">
      <c r="A52" s="190">
        <f>'Company Payroll'!C43</f>
        <v>0</v>
      </c>
      <c r="B52" s="191">
        <f>'Company Payroll'!A43</f>
        <v>0</v>
      </c>
      <c r="C52" s="272">
        <f>'Company Payroll'!B43</f>
        <v>0</v>
      </c>
      <c r="D52" s="176">
        <f>'Company Payroll'!D43</f>
        <v>0</v>
      </c>
      <c r="E52" s="176">
        <f>'Company Payroll'!M43+'Company Payroll'!P43+'Company Payroll'!Q43</f>
        <v>0</v>
      </c>
      <c r="F52" s="176">
        <f>-(8-'Company Payroll'!F43-'Company Payroll'!H43-'Company Payroll'!I43)*'Company Payroll'!E43</f>
        <v>0</v>
      </c>
      <c r="G52" s="216">
        <f>'Company Payroll'!R43</f>
        <v>0</v>
      </c>
      <c r="H52" s="176">
        <f>-'Company Payroll'!S43</f>
        <v>0</v>
      </c>
      <c r="I52" s="176"/>
      <c r="J52" s="176">
        <f>IF(G52&lt;5500, ROUND(G52*J$15,2), 5500*J$15)</f>
        <v>0</v>
      </c>
      <c r="K52" s="327"/>
      <c r="L52" s="327"/>
    </row>
    <row r="53" spans="1:12" ht="16.5" thickBot="1" x14ac:dyDescent="0.3">
      <c r="A53" s="165"/>
      <c r="B53" s="166"/>
      <c r="C53" s="178" t="s">
        <v>95</v>
      </c>
      <c r="D53" s="179">
        <f t="shared" ref="D53:J53" si="2">SUM(D52:D52)</f>
        <v>0</v>
      </c>
      <c r="E53" s="179">
        <f t="shared" si="2"/>
        <v>0</v>
      </c>
      <c r="F53" s="179">
        <f t="shared" si="2"/>
        <v>0</v>
      </c>
      <c r="G53" s="179">
        <f t="shared" si="2"/>
        <v>0</v>
      </c>
      <c r="H53" s="179">
        <f>SUM(H52:H52)</f>
        <v>0</v>
      </c>
      <c r="I53" s="179">
        <f>SUM(I52:I52)</f>
        <v>0</v>
      </c>
      <c r="J53" s="179">
        <f t="shared" si="2"/>
        <v>0</v>
      </c>
      <c r="K53" s="327"/>
      <c r="L53" s="327"/>
    </row>
    <row r="54" spans="1:12" ht="15.75" x14ac:dyDescent="0.25">
      <c r="A54" s="165"/>
      <c r="B54" s="177" t="s">
        <v>158</v>
      </c>
      <c r="C54" s="113"/>
      <c r="D54" s="166"/>
      <c r="E54" s="166"/>
      <c r="F54" s="166"/>
      <c r="G54" s="166"/>
      <c r="H54" s="166"/>
      <c r="I54" s="166"/>
      <c r="J54" s="166"/>
      <c r="K54" s="327"/>
      <c r="L54" s="327"/>
    </row>
    <row r="55" spans="1:12" ht="15.75" x14ac:dyDescent="0.25">
      <c r="A55" s="190">
        <f>'Company Payroll'!C46</f>
        <v>0</v>
      </c>
      <c r="B55" s="191">
        <f>'Company Payroll'!A46</f>
        <v>0</v>
      </c>
      <c r="C55" s="272">
        <f>'Company Payroll'!B46</f>
        <v>0</v>
      </c>
      <c r="D55" s="176">
        <f>'Company Payroll'!D46</f>
        <v>0</v>
      </c>
      <c r="E55" s="176">
        <f>'Company Payroll'!M46+'Company Payroll'!P46+'Company Payroll'!Q46</f>
        <v>0</v>
      </c>
      <c r="F55" s="176">
        <f>-(8-'Company Payroll'!F46-'Company Payroll'!H46-'Company Payroll'!I46)*'Company Payroll'!E46</f>
        <v>0</v>
      </c>
      <c r="G55" s="216">
        <f>'Company Payroll'!R46</f>
        <v>0</v>
      </c>
      <c r="H55" s="176">
        <f>-'Company Payroll'!S46</f>
        <v>0</v>
      </c>
      <c r="I55" s="176"/>
      <c r="J55" s="176">
        <f>IF(G55&lt;5500, ROUND(G55*J$15,2), 5500*J$15)</f>
        <v>0</v>
      </c>
      <c r="K55" s="327"/>
      <c r="L55" s="327"/>
    </row>
    <row r="56" spans="1:12" ht="15.75" x14ac:dyDescent="0.25">
      <c r="A56" s="190">
        <f>'Company Payroll'!C47</f>
        <v>0</v>
      </c>
      <c r="B56" s="191">
        <f>'Company Payroll'!A47</f>
        <v>0</v>
      </c>
      <c r="C56" s="272">
        <f>'Company Payroll'!B47</f>
        <v>0</v>
      </c>
      <c r="D56" s="176">
        <f>'Company Payroll'!D47</f>
        <v>0</v>
      </c>
      <c r="E56" s="176">
        <f>'Company Payroll'!M47+'Company Payroll'!P47+'Company Payroll'!Q47</f>
        <v>0</v>
      </c>
      <c r="F56" s="176">
        <f>-(8-'Company Payroll'!F47-'Company Payroll'!H47-'Company Payroll'!I47)*'Company Payroll'!E47</f>
        <v>0</v>
      </c>
      <c r="G56" s="216">
        <f>'Company Payroll'!R47</f>
        <v>0</v>
      </c>
      <c r="H56" s="176">
        <f>-'Company Payroll'!S47</f>
        <v>0</v>
      </c>
      <c r="I56" s="176"/>
      <c r="J56" s="176">
        <f t="shared" ref="J56:J68" si="3">IF(G56&lt;5500, ROUND(G56*J$15,2), 5500*J$15)</f>
        <v>0</v>
      </c>
      <c r="K56" s="327"/>
      <c r="L56" s="327"/>
    </row>
    <row r="57" spans="1:12" ht="15.75" x14ac:dyDescent="0.25">
      <c r="A57" s="589"/>
      <c r="B57" s="590"/>
      <c r="C57" s="591"/>
      <c r="D57" s="592"/>
      <c r="E57" s="592"/>
      <c r="F57" s="592"/>
      <c r="G57" s="593"/>
      <c r="H57" s="592"/>
      <c r="I57" s="592"/>
      <c r="J57" s="592"/>
      <c r="K57" s="327"/>
      <c r="L57" s="327"/>
    </row>
    <row r="58" spans="1:12" ht="15.75" x14ac:dyDescent="0.25">
      <c r="A58" s="594"/>
      <c r="B58" s="177" t="s">
        <v>343</v>
      </c>
      <c r="C58" s="595"/>
      <c r="D58" s="596"/>
      <c r="E58" s="596"/>
      <c r="F58" s="596"/>
      <c r="G58" s="597"/>
      <c r="H58" s="596"/>
      <c r="I58" s="596"/>
      <c r="J58" s="596"/>
      <c r="K58" s="327"/>
      <c r="L58" s="327"/>
    </row>
    <row r="59" spans="1:12" ht="15.75" x14ac:dyDescent="0.25">
      <c r="A59" s="190">
        <f>'Company Payroll'!C50</f>
        <v>0</v>
      </c>
      <c r="B59" s="191">
        <f>'Company Payroll'!A50</f>
        <v>0</v>
      </c>
      <c r="C59" s="272">
        <f>'Company Payroll'!B50</f>
        <v>0</v>
      </c>
      <c r="D59" s="176">
        <f>'Company Payroll'!G50</f>
        <v>0</v>
      </c>
      <c r="E59" s="176">
        <f>'Company Payroll'!J50</f>
        <v>0</v>
      </c>
      <c r="F59" s="176">
        <v>0</v>
      </c>
      <c r="G59" s="216">
        <f>'Company Payroll'!R50</f>
        <v>0</v>
      </c>
      <c r="H59" s="176">
        <f>-'Company Payroll'!S50</f>
        <v>0</v>
      </c>
      <c r="I59" s="176">
        <v>0</v>
      </c>
      <c r="J59" s="176">
        <f t="shared" si="3"/>
        <v>0</v>
      </c>
      <c r="K59" s="327"/>
      <c r="L59" s="327"/>
    </row>
    <row r="60" spans="1:12" ht="15.75" x14ac:dyDescent="0.25">
      <c r="A60" s="190">
        <f>'Company Payroll'!C51</f>
        <v>0</v>
      </c>
      <c r="B60" s="191">
        <f>'Company Payroll'!A51</f>
        <v>0</v>
      </c>
      <c r="C60" s="272">
        <f>'Company Payroll'!B51</f>
        <v>0</v>
      </c>
      <c r="D60" s="176">
        <f>'Company Payroll'!G51</f>
        <v>0</v>
      </c>
      <c r="E60" s="176">
        <f>'Company Payroll'!J51</f>
        <v>0</v>
      </c>
      <c r="F60" s="176">
        <v>0</v>
      </c>
      <c r="G60" s="216">
        <f>'Company Payroll'!R51</f>
        <v>0</v>
      </c>
      <c r="H60" s="176">
        <f>-'Company Payroll'!S51</f>
        <v>0</v>
      </c>
      <c r="I60" s="176">
        <v>0</v>
      </c>
      <c r="J60" s="176">
        <f>IF(G60&lt;5500, ROUND(G60*J$15,2), 5500*J$15)</f>
        <v>0</v>
      </c>
      <c r="K60" s="327"/>
      <c r="L60" s="327"/>
    </row>
    <row r="61" spans="1:12" ht="15.75" x14ac:dyDescent="0.25">
      <c r="A61" s="190">
        <f>'Company Payroll'!C52</f>
        <v>0</v>
      </c>
      <c r="B61" s="191">
        <f>'Company Payroll'!A52</f>
        <v>0</v>
      </c>
      <c r="C61" s="272">
        <f>'Company Payroll'!B52</f>
        <v>0</v>
      </c>
      <c r="D61" s="176">
        <f>'Company Payroll'!G52</f>
        <v>0</v>
      </c>
      <c r="E61" s="176">
        <f>'Company Payroll'!J52</f>
        <v>0</v>
      </c>
      <c r="F61" s="176">
        <v>0</v>
      </c>
      <c r="G61" s="216">
        <f>'Company Payroll'!R52</f>
        <v>0</v>
      </c>
      <c r="H61" s="176">
        <f>-'Company Payroll'!S52</f>
        <v>0</v>
      </c>
      <c r="I61" s="176">
        <v>0</v>
      </c>
      <c r="J61" s="176">
        <f>IF(G61&lt;5500, ROUND(G61*J$15,2), 5500*J$15)</f>
        <v>0</v>
      </c>
      <c r="K61" s="327"/>
      <c r="L61" s="327"/>
    </row>
    <row r="62" spans="1:12" ht="15.75" x14ac:dyDescent="0.25">
      <c r="A62" s="190">
        <f>'Company Payroll'!C53</f>
        <v>0</v>
      </c>
      <c r="B62" s="191">
        <f>'Company Payroll'!A53</f>
        <v>0</v>
      </c>
      <c r="C62" s="272">
        <f>'Company Payroll'!B53</f>
        <v>0</v>
      </c>
      <c r="D62" s="176">
        <f>'Company Payroll'!G53</f>
        <v>0</v>
      </c>
      <c r="E62" s="176">
        <f>'Company Payroll'!J53</f>
        <v>0</v>
      </c>
      <c r="F62" s="176">
        <v>0</v>
      </c>
      <c r="G62" s="216">
        <f>'Company Payroll'!R53</f>
        <v>0</v>
      </c>
      <c r="H62" s="176">
        <f>-'Company Payroll'!S53</f>
        <v>0</v>
      </c>
      <c r="I62" s="176">
        <v>0</v>
      </c>
      <c r="J62" s="176">
        <f t="shared" si="3"/>
        <v>0</v>
      </c>
      <c r="K62" s="327"/>
      <c r="L62" s="327"/>
    </row>
    <row r="63" spans="1:12" ht="15.75" x14ac:dyDescent="0.25">
      <c r="A63" s="190">
        <f>'Company Payroll'!C54</f>
        <v>0</v>
      </c>
      <c r="B63" s="191">
        <f>'Company Payroll'!A54</f>
        <v>0</v>
      </c>
      <c r="C63" s="272">
        <f>'Company Payroll'!B54</f>
        <v>0</v>
      </c>
      <c r="D63" s="176">
        <f>'Company Payroll'!G54</f>
        <v>0</v>
      </c>
      <c r="E63" s="176">
        <f>'Company Payroll'!J54</f>
        <v>0</v>
      </c>
      <c r="F63" s="176">
        <v>0</v>
      </c>
      <c r="G63" s="216">
        <f>'Company Payroll'!R54</f>
        <v>0</v>
      </c>
      <c r="H63" s="176">
        <f>-'Company Payroll'!S54</f>
        <v>0</v>
      </c>
      <c r="I63" s="176">
        <v>0</v>
      </c>
      <c r="J63" s="176">
        <f t="shared" si="3"/>
        <v>0</v>
      </c>
      <c r="K63" s="327"/>
      <c r="L63" s="327"/>
    </row>
    <row r="64" spans="1:12" ht="15.75" x14ac:dyDescent="0.25">
      <c r="A64" s="190">
        <f>'Company Payroll'!C55</f>
        <v>0</v>
      </c>
      <c r="B64" s="191">
        <f>'Company Payroll'!A55</f>
        <v>0</v>
      </c>
      <c r="C64" s="272">
        <f>'Company Payroll'!B55</f>
        <v>0</v>
      </c>
      <c r="D64" s="176">
        <f>'Company Payroll'!G55</f>
        <v>0</v>
      </c>
      <c r="E64" s="176">
        <v>0</v>
      </c>
      <c r="F64" s="176">
        <v>0</v>
      </c>
      <c r="G64" s="216">
        <f>'Company Payroll'!R55</f>
        <v>0</v>
      </c>
      <c r="H64" s="176">
        <f>-'Company Payroll'!S55</f>
        <v>0</v>
      </c>
      <c r="I64" s="176">
        <v>0</v>
      </c>
      <c r="J64" s="176">
        <f>IF(G64&lt;5500, ROUND(G64*J$15,2), 5500*J$15)</f>
        <v>0</v>
      </c>
      <c r="K64" s="327"/>
      <c r="L64" s="327"/>
    </row>
    <row r="65" spans="1:13" ht="15.75" x14ac:dyDescent="0.25">
      <c r="A65" s="190">
        <f>'Company Payroll'!C56</f>
        <v>0</v>
      </c>
      <c r="B65" s="191">
        <f>'Company Payroll'!A56</f>
        <v>0</v>
      </c>
      <c r="C65" s="272">
        <f>'Company Payroll'!B56</f>
        <v>0</v>
      </c>
      <c r="D65" s="176">
        <f>'Company Payroll'!G56</f>
        <v>0</v>
      </c>
      <c r="E65" s="176">
        <f>'Company Payroll'!Q56</f>
        <v>0</v>
      </c>
      <c r="F65" s="176">
        <v>0</v>
      </c>
      <c r="G65" s="216">
        <f>'Company Payroll'!R56</f>
        <v>0</v>
      </c>
      <c r="H65" s="176">
        <f>-'Company Payroll'!S56</f>
        <v>0</v>
      </c>
      <c r="I65" s="176">
        <v>0</v>
      </c>
      <c r="J65" s="176">
        <f t="shared" si="3"/>
        <v>0</v>
      </c>
      <c r="K65" s="327"/>
      <c r="L65" s="327"/>
    </row>
    <row r="66" spans="1:13" ht="15.75" x14ac:dyDescent="0.25">
      <c r="A66" s="190">
        <f>'Company Payroll'!C57</f>
        <v>0</v>
      </c>
      <c r="B66" s="191">
        <f>'Company Payroll'!A57</f>
        <v>0</v>
      </c>
      <c r="C66" s="272">
        <f>'Company Payroll'!B57</f>
        <v>0</v>
      </c>
      <c r="D66" s="176">
        <f>'Company Payroll'!G57</f>
        <v>0</v>
      </c>
      <c r="E66" s="176">
        <f>'Company Payroll'!Q57</f>
        <v>0</v>
      </c>
      <c r="F66" s="176">
        <v>0</v>
      </c>
      <c r="G66" s="216">
        <f>'Company Payroll'!R57</f>
        <v>0</v>
      </c>
      <c r="H66" s="176">
        <f>-'Company Payroll'!S57</f>
        <v>0</v>
      </c>
      <c r="I66" s="176">
        <v>0</v>
      </c>
      <c r="J66" s="176">
        <f>IF(G66&lt;5500, ROUND(G66*J$15,2), 5500*J$15)</f>
        <v>0</v>
      </c>
      <c r="K66" s="327"/>
      <c r="L66" s="327"/>
    </row>
    <row r="67" spans="1:13" ht="15.75" x14ac:dyDescent="0.25">
      <c r="A67" s="190">
        <f>'Company Payroll'!C58</f>
        <v>0</v>
      </c>
      <c r="B67" s="191">
        <f>'Company Payroll'!A58</f>
        <v>0</v>
      </c>
      <c r="C67" s="272">
        <f>'Company Payroll'!B58</f>
        <v>0</v>
      </c>
      <c r="D67" s="176">
        <f>'Company Payroll'!G58</f>
        <v>0</v>
      </c>
      <c r="E67" s="176">
        <f>'Company Payroll'!J58</f>
        <v>0</v>
      </c>
      <c r="F67" s="176">
        <v>0</v>
      </c>
      <c r="G67" s="216">
        <f>'Company Payroll'!R58</f>
        <v>0</v>
      </c>
      <c r="H67" s="176">
        <f>-'Company Payroll'!S58</f>
        <v>0</v>
      </c>
      <c r="I67" s="176">
        <v>0</v>
      </c>
      <c r="J67" s="176">
        <f>IF(G67&lt;5500, ROUND(G67*J$15,2), 5500*J$15)</f>
        <v>0</v>
      </c>
      <c r="K67" s="327"/>
      <c r="L67" s="327"/>
    </row>
    <row r="68" spans="1:13" ht="16.5" thickBot="1" x14ac:dyDescent="0.3">
      <c r="A68" s="190">
        <f>'Company Payroll'!C59</f>
        <v>0</v>
      </c>
      <c r="B68" s="191">
        <f>'Company Payroll'!A59</f>
        <v>0</v>
      </c>
      <c r="C68" s="272">
        <f>'Company Payroll'!B59</f>
        <v>0</v>
      </c>
      <c r="D68" s="176">
        <f>'Company Payroll'!G59</f>
        <v>0</v>
      </c>
      <c r="E68" s="176">
        <f>'Company Payroll'!J59</f>
        <v>0</v>
      </c>
      <c r="F68" s="176">
        <v>0</v>
      </c>
      <c r="G68" s="216">
        <f>'Company Payroll'!R59</f>
        <v>0</v>
      </c>
      <c r="H68" s="176">
        <f>-'Company Payroll'!S59</f>
        <v>0</v>
      </c>
      <c r="I68" s="176">
        <v>0</v>
      </c>
      <c r="J68" s="176">
        <f t="shared" si="3"/>
        <v>0</v>
      </c>
      <c r="K68" s="327"/>
      <c r="L68" s="327"/>
    </row>
    <row r="69" spans="1:13" ht="16.5" thickBot="1" x14ac:dyDescent="0.3">
      <c r="A69" s="165"/>
      <c r="B69" s="166"/>
      <c r="C69" s="178" t="s">
        <v>95</v>
      </c>
      <c r="D69" s="179">
        <f t="shared" ref="D69:J69" si="4">SUM(D55:D68)</f>
        <v>0</v>
      </c>
      <c r="E69" s="179">
        <f t="shared" si="4"/>
        <v>0</v>
      </c>
      <c r="F69" s="179">
        <f>SUM(F55:F68)</f>
        <v>0</v>
      </c>
      <c r="G69" s="179">
        <f t="shared" si="4"/>
        <v>0</v>
      </c>
      <c r="H69" s="179">
        <f t="shared" si="4"/>
        <v>0</v>
      </c>
      <c r="I69" s="179">
        <f>SUM(I55:I68)</f>
        <v>0</v>
      </c>
      <c r="J69" s="179">
        <f t="shared" si="4"/>
        <v>0</v>
      </c>
      <c r="K69" s="443"/>
      <c r="L69" s="327"/>
    </row>
    <row r="70" spans="1:13" ht="16.5" thickBot="1" x14ac:dyDescent="0.3">
      <c r="A70" s="165"/>
      <c r="B70" s="166"/>
      <c r="C70" s="113"/>
      <c r="D70" s="166"/>
      <c r="E70" s="166"/>
      <c r="F70" s="166"/>
      <c r="G70" s="166"/>
      <c r="H70" s="166"/>
      <c r="I70" s="166"/>
      <c r="J70" s="166"/>
      <c r="K70" s="382"/>
      <c r="L70" s="89"/>
    </row>
    <row r="71" spans="1:13" ht="16.5" thickBot="1" x14ac:dyDescent="0.3">
      <c r="A71" s="165" t="s">
        <v>18</v>
      </c>
      <c r="B71" s="166"/>
      <c r="C71" s="178" t="s">
        <v>96</v>
      </c>
      <c r="D71" s="179">
        <f>D38+D43+D53+D69+D50</f>
        <v>0</v>
      </c>
      <c r="E71" s="179">
        <f>E38+E43+E53+E69+E50</f>
        <v>0</v>
      </c>
      <c r="F71" s="179">
        <f>F38+F43+F53+F69+F50</f>
        <v>0</v>
      </c>
      <c r="G71" s="179">
        <f>G38+G43+G53+G69+G50</f>
        <v>0</v>
      </c>
      <c r="H71" s="179">
        <f>(H38+H43+H53+H69+H50)</f>
        <v>0</v>
      </c>
      <c r="I71" s="179">
        <f>I38+I43+I53+I69+I50</f>
        <v>0</v>
      </c>
      <c r="J71" s="180">
        <f>(J38+J43+J53+J69+J50)</f>
        <v>0</v>
      </c>
      <c r="K71" s="443"/>
      <c r="L71" s="89"/>
    </row>
    <row r="72" spans="1:13" ht="17.25" thickBot="1" x14ac:dyDescent="0.35">
      <c r="A72" s="166"/>
      <c r="B72" s="166"/>
      <c r="C72" s="113"/>
      <c r="D72" s="166"/>
      <c r="E72" s="166"/>
      <c r="F72" s="166"/>
      <c r="G72" s="170"/>
      <c r="H72" s="373"/>
      <c r="I72" s="374"/>
      <c r="J72" s="375"/>
      <c r="K72" s="166"/>
      <c r="L72" s="89"/>
    </row>
    <row r="73" spans="1:13" ht="16.5" thickBot="1" x14ac:dyDescent="0.3">
      <c r="A73" s="211" t="s">
        <v>407</v>
      </c>
      <c r="B73" s="166"/>
      <c r="C73" s="113"/>
      <c r="D73" s="244"/>
      <c r="E73" s="93"/>
      <c r="F73" s="93"/>
      <c r="G73" s="249" t="s">
        <v>252</v>
      </c>
      <c r="H73" s="179">
        <f>H71+0.02+H72-0.02</f>
        <v>0</v>
      </c>
      <c r="I73" s="179">
        <f>I71</f>
        <v>0</v>
      </c>
      <c r="J73" s="180">
        <f>J71</f>
        <v>0</v>
      </c>
      <c r="K73" s="166"/>
      <c r="L73" s="89"/>
    </row>
    <row r="74" spans="1:13" ht="15.75" x14ac:dyDescent="0.25">
      <c r="A74" s="210" t="s">
        <v>162</v>
      </c>
      <c r="B74" s="192"/>
      <c r="C74" s="193"/>
      <c r="D74" s="192"/>
      <c r="E74" s="192"/>
      <c r="F74" s="192"/>
      <c r="G74" s="383"/>
      <c r="H74" s="93"/>
      <c r="I74" s="93"/>
      <c r="J74" s="93"/>
      <c r="K74" s="192"/>
      <c r="L74" s="89"/>
    </row>
    <row r="75" spans="1:13" ht="15.75" x14ac:dyDescent="0.25">
      <c r="A75" s="210" t="s">
        <v>408</v>
      </c>
      <c r="B75" s="192"/>
      <c r="C75" s="193"/>
      <c r="D75" s="192"/>
      <c r="E75" s="192"/>
      <c r="F75" s="192"/>
      <c r="G75" s="249" t="s">
        <v>97</v>
      </c>
      <c r="H75" s="553"/>
      <c r="I75" s="220"/>
      <c r="J75" s="220"/>
      <c r="K75" s="192"/>
      <c r="L75" s="11"/>
      <c r="M75" s="11"/>
    </row>
    <row r="76" spans="1:13" ht="15.75" x14ac:dyDescent="0.25">
      <c r="A76" s="35"/>
      <c r="B76" s="11"/>
      <c r="C76" s="13"/>
      <c r="D76" s="11"/>
      <c r="E76" s="514"/>
      <c r="F76" s="274"/>
      <c r="G76" s="515"/>
      <c r="H76" s="516"/>
      <c r="I76" s="516"/>
      <c r="J76" s="516"/>
      <c r="K76" s="14"/>
      <c r="L76" s="14"/>
      <c r="M76" s="192"/>
    </row>
    <row r="77" spans="1:13" ht="15.75" x14ac:dyDescent="0.25">
      <c r="A77" s="192"/>
      <c r="B77" s="192"/>
      <c r="C77" s="192"/>
      <c r="D77" s="192"/>
      <c r="E77" s="192"/>
      <c r="F77" s="192"/>
      <c r="G77" s="381"/>
      <c r="H77" s="382"/>
      <c r="I77" s="382"/>
      <c r="J77" s="382"/>
      <c r="K77" s="192"/>
      <c r="L77" s="192"/>
    </row>
    <row r="79" spans="1:13" x14ac:dyDescent="0.2">
      <c r="F79" s="325">
        <f>'Company Payroll'!R62</f>
        <v>0</v>
      </c>
      <c r="G79" s="325"/>
      <c r="H79" s="325">
        <f>'Company Payroll'!S62</f>
        <v>0</v>
      </c>
    </row>
    <row r="80" spans="1:13" x14ac:dyDescent="0.2">
      <c r="F80" s="325"/>
      <c r="H80" s="325">
        <f>F79*H15</f>
        <v>0</v>
      </c>
    </row>
  </sheetData>
  <mergeCells count="6">
    <mergeCell ref="F1:H1"/>
    <mergeCell ref="F11:H11"/>
    <mergeCell ref="F10:H10"/>
    <mergeCell ref="F2:H2"/>
    <mergeCell ref="F3:H3"/>
    <mergeCell ref="F5:H5"/>
  </mergeCells>
  <phoneticPr fontId="0" type="noConversion"/>
  <printOptions horizontalCentered="1"/>
  <pageMargins left="0.28999999999999998" right="0.25" top="0.75" bottom="0.28999999999999998" header="0.25" footer="0.25"/>
  <pageSetup scale="44" orientation="landscape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zoomScale="80" workbookViewId="0">
      <pane ySplit="14" topLeftCell="A15" activePane="bottomLeft" state="frozen"/>
      <selection activeCell="H16" sqref="H16"/>
      <selection pane="bottomLeft" activeCell="J39" sqref="J39"/>
    </sheetView>
  </sheetViews>
  <sheetFormatPr defaultColWidth="14.7109375" defaultRowHeight="12.75" x14ac:dyDescent="0.2"/>
  <cols>
    <col min="1" max="1" width="9.7109375" style="36" customWidth="1"/>
    <col min="2" max="3" width="22.42578125" style="7" customWidth="1"/>
    <col min="4" max="4" width="15.7109375" style="37" customWidth="1"/>
    <col min="5" max="6" width="14.7109375" style="7" customWidth="1"/>
    <col min="7" max="7" width="14" style="7" customWidth="1"/>
    <col min="8" max="8" width="17.28515625" style="7" bestFit="1" customWidth="1"/>
    <col min="9" max="9" width="17.42578125" style="38" bestFit="1" customWidth="1"/>
    <col min="10" max="11" width="14.7109375" style="7" customWidth="1"/>
    <col min="12" max="12" width="10.7109375" style="7" customWidth="1"/>
    <col min="13" max="13" width="14.7109375" style="7" customWidth="1"/>
    <col min="14" max="14" width="28.42578125" style="7" customWidth="1"/>
    <col min="15" max="16384" width="14.7109375" style="7"/>
  </cols>
  <sheetData>
    <row r="1" spans="1:14" ht="35.25" x14ac:dyDescent="0.5">
      <c r="A1" s="727" t="s">
        <v>119</v>
      </c>
      <c r="B1" s="728"/>
      <c r="C1" s="728"/>
      <c r="D1" s="728"/>
      <c r="E1" s="728"/>
      <c r="F1" s="728"/>
      <c r="G1" s="728"/>
      <c r="H1" s="728"/>
      <c r="I1" s="728"/>
      <c r="J1" s="728"/>
      <c r="K1" s="728"/>
      <c r="L1" s="728"/>
      <c r="M1" s="728"/>
      <c r="N1" s="728"/>
    </row>
    <row r="2" spans="1:14" ht="23.25" x14ac:dyDescent="0.35">
      <c r="A2" s="706" t="s">
        <v>50</v>
      </c>
      <c r="B2" s="707"/>
      <c r="C2" s="707"/>
      <c r="D2" s="707"/>
      <c r="E2" s="707"/>
      <c r="F2" s="707"/>
      <c r="G2" s="707"/>
      <c r="H2" s="707"/>
      <c r="I2" s="707"/>
      <c r="J2" s="707"/>
      <c r="K2" s="707"/>
      <c r="L2" s="707"/>
      <c r="M2" s="707"/>
      <c r="N2" s="707"/>
    </row>
    <row r="3" spans="1:14" ht="18" x14ac:dyDescent="0.25">
      <c r="A3" s="730" t="s">
        <v>74</v>
      </c>
      <c r="B3" s="731"/>
      <c r="C3" s="731"/>
      <c r="D3" s="725"/>
      <c r="E3" s="725"/>
      <c r="F3" s="725"/>
      <c r="G3" s="725"/>
      <c r="H3" s="725"/>
      <c r="I3" s="725"/>
      <c r="J3" s="725"/>
      <c r="K3" s="725"/>
      <c r="L3" s="725"/>
      <c r="M3" s="725"/>
      <c r="N3" s="725"/>
    </row>
    <row r="4" spans="1:14" x14ac:dyDescent="0.2">
      <c r="A4" s="109"/>
      <c r="B4" s="89"/>
      <c r="C4" s="89"/>
      <c r="D4" s="90"/>
      <c r="E4" s="89"/>
      <c r="F4" s="89"/>
      <c r="G4" s="90"/>
      <c r="H4" s="158"/>
      <c r="I4" s="110"/>
      <c r="J4" s="111"/>
      <c r="K4" s="112"/>
      <c r="L4" s="112"/>
      <c r="M4" s="89"/>
      <c r="N4" s="89"/>
    </row>
    <row r="5" spans="1:14" ht="15.75" x14ac:dyDescent="0.25">
      <c r="A5" s="165" t="str">
        <f>'Company Payroll'!C1</f>
        <v>SHOW NAME</v>
      </c>
      <c r="B5" s="166"/>
      <c r="C5" s="166"/>
      <c r="D5" s="113"/>
      <c r="E5" s="166"/>
      <c r="F5" s="113"/>
      <c r="G5" s="708" t="s">
        <v>30</v>
      </c>
      <c r="H5" s="708"/>
      <c r="I5" s="30"/>
      <c r="J5" s="167"/>
      <c r="K5" s="168"/>
      <c r="L5" s="168"/>
      <c r="M5" s="166"/>
      <c r="N5" s="89"/>
    </row>
    <row r="6" spans="1:14" ht="16.5" customHeight="1" x14ac:dyDescent="0.25">
      <c r="A6" s="165" t="str">
        <f>'Company Payroll'!C2</f>
        <v>c/o DTE Management</v>
      </c>
      <c r="B6" s="166"/>
      <c r="C6" s="166"/>
      <c r="D6" s="113"/>
      <c r="E6" s="166"/>
      <c r="F6" s="307"/>
      <c r="G6" s="723" t="str">
        <f>'Company Payroll'!A3</f>
        <v>MM/DD/YYYY</v>
      </c>
      <c r="H6" s="723"/>
      <c r="I6" s="30"/>
      <c r="J6" s="167"/>
      <c r="K6" s="700"/>
      <c r="L6" s="729"/>
      <c r="M6" s="166"/>
      <c r="N6" s="89"/>
    </row>
    <row r="7" spans="1:14" ht="15.75" x14ac:dyDescent="0.25">
      <c r="A7" s="165" t="str">
        <f>'Company Payroll'!C3</f>
        <v>1501 Broadway, Suite 1304</v>
      </c>
      <c r="B7" s="166"/>
      <c r="C7" s="166"/>
      <c r="D7" s="113"/>
      <c r="E7" s="166"/>
      <c r="F7" s="732"/>
      <c r="G7" s="732"/>
      <c r="H7" s="733"/>
      <c r="I7" s="733"/>
      <c r="J7" s="11"/>
      <c r="K7" s="11"/>
      <c r="L7" s="168"/>
      <c r="M7" s="167" t="s">
        <v>48</v>
      </c>
      <c r="N7" s="168" t="str">
        <f>AEA!K8</f>
        <v>XX-XXXXXXX</v>
      </c>
    </row>
    <row r="8" spans="1:14" ht="15.75" x14ac:dyDescent="0.25">
      <c r="A8" s="165" t="str">
        <f>'Company Payroll'!C4</f>
        <v>New York, NY 10036</v>
      </c>
      <c r="B8" s="166"/>
      <c r="C8" s="166"/>
      <c r="D8" s="113"/>
      <c r="E8" s="166"/>
      <c r="F8" s="166"/>
      <c r="G8" s="708"/>
      <c r="H8" s="701"/>
      <c r="I8" s="725"/>
      <c r="J8" s="11"/>
      <c r="K8" s="11"/>
      <c r="L8" s="169"/>
      <c r="M8" s="167"/>
      <c r="N8" s="169"/>
    </row>
    <row r="9" spans="1:14" ht="15.75" x14ac:dyDescent="0.25">
      <c r="A9" s="165" t="s">
        <v>145</v>
      </c>
      <c r="B9" s="166"/>
      <c r="C9" s="166"/>
      <c r="D9" s="113"/>
      <c r="E9" s="166"/>
      <c r="F9" s="166"/>
      <c r="G9" s="166"/>
      <c r="H9" s="166"/>
      <c r="I9" s="194"/>
      <c r="J9" s="11"/>
      <c r="K9" s="11"/>
      <c r="L9" s="169"/>
      <c r="M9" s="167" t="s">
        <v>23</v>
      </c>
      <c r="N9" s="169">
        <v>40097</v>
      </c>
    </row>
    <row r="10" spans="1:14" ht="15.75" x14ac:dyDescent="0.25">
      <c r="A10" s="165"/>
      <c r="B10" s="166"/>
      <c r="C10" s="166"/>
      <c r="D10" s="113"/>
      <c r="E10" s="166"/>
      <c r="F10" s="166"/>
      <c r="G10" s="166"/>
      <c r="H10" s="166"/>
      <c r="I10" s="194"/>
      <c r="J10" s="167"/>
      <c r="K10" s="169"/>
      <c r="L10" s="169"/>
      <c r="M10" s="166"/>
      <c r="N10" s="89"/>
    </row>
    <row r="11" spans="1:14" ht="12" customHeight="1" x14ac:dyDescent="0.25">
      <c r="A11" s="165"/>
      <c r="B11" s="166"/>
      <c r="C11" s="166"/>
      <c r="D11" s="113"/>
      <c r="E11" s="166"/>
      <c r="F11" s="166"/>
      <c r="G11" s="166"/>
      <c r="H11" s="166"/>
      <c r="I11" s="195" t="s">
        <v>145</v>
      </c>
      <c r="J11" s="167"/>
      <c r="K11" s="386"/>
      <c r="L11" s="386"/>
      <c r="M11" s="384"/>
      <c r="N11" s="444"/>
    </row>
    <row r="12" spans="1:14" ht="15.75" x14ac:dyDescent="0.25">
      <c r="A12" s="165"/>
      <c r="B12" s="166"/>
      <c r="C12" s="166"/>
      <c r="D12" s="113"/>
      <c r="E12" s="166"/>
      <c r="F12" s="166"/>
      <c r="G12" s="166"/>
      <c r="H12" s="166"/>
      <c r="I12" s="170" t="s">
        <v>107</v>
      </c>
      <c r="J12" s="170" t="s">
        <v>107</v>
      </c>
      <c r="K12" s="445"/>
      <c r="L12" s="446"/>
      <c r="M12" s="446"/>
      <c r="N12" s="447"/>
    </row>
    <row r="13" spans="1:14" ht="15.75" x14ac:dyDescent="0.25">
      <c r="A13" s="186" t="s">
        <v>7</v>
      </c>
      <c r="B13" s="170"/>
      <c r="C13" s="170"/>
      <c r="D13" s="170" t="s">
        <v>9</v>
      </c>
      <c r="E13" s="170" t="s">
        <v>11</v>
      </c>
      <c r="F13" s="170" t="s">
        <v>76</v>
      </c>
      <c r="G13" s="170" t="s">
        <v>142</v>
      </c>
      <c r="H13" s="170" t="s">
        <v>68</v>
      </c>
      <c r="I13" s="170" t="s">
        <v>73</v>
      </c>
      <c r="J13" s="170" t="s">
        <v>108</v>
      </c>
      <c r="K13" s="446"/>
      <c r="L13" s="446"/>
      <c r="M13" s="446"/>
      <c r="N13" s="447"/>
    </row>
    <row r="14" spans="1:14" s="39" customFormat="1" ht="15.75" x14ac:dyDescent="0.25">
      <c r="A14" s="188" t="s">
        <v>8</v>
      </c>
      <c r="B14" s="171" t="s">
        <v>123</v>
      </c>
      <c r="C14" s="171" t="s">
        <v>159</v>
      </c>
      <c r="D14" s="171" t="s">
        <v>10</v>
      </c>
      <c r="E14" s="171" t="s">
        <v>82</v>
      </c>
      <c r="F14" s="171" t="s">
        <v>67</v>
      </c>
      <c r="G14" s="171" t="s">
        <v>82</v>
      </c>
      <c r="H14" s="171" t="s">
        <v>69</v>
      </c>
      <c r="I14" s="172" t="s">
        <v>375</v>
      </c>
      <c r="J14" s="172" t="s">
        <v>41</v>
      </c>
      <c r="K14" s="448" t="s">
        <v>84</v>
      </c>
      <c r="L14" s="448"/>
      <c r="M14" s="448"/>
      <c r="N14" s="449"/>
    </row>
    <row r="15" spans="1:14" s="39" customFormat="1" ht="15" customHeight="1" x14ac:dyDescent="0.25">
      <c r="A15" s="189"/>
      <c r="B15" s="174"/>
      <c r="C15" s="174"/>
      <c r="D15" s="171"/>
      <c r="E15" s="171"/>
      <c r="F15" s="171"/>
      <c r="G15" s="171"/>
      <c r="H15" s="171"/>
      <c r="I15" s="196"/>
      <c r="J15" s="171"/>
      <c r="K15" s="450"/>
      <c r="L15" s="450"/>
      <c r="M15" s="450"/>
      <c r="N15" s="451"/>
    </row>
    <row r="16" spans="1:14" s="39" customFormat="1" ht="15" customHeight="1" x14ac:dyDescent="0.25">
      <c r="A16" s="189"/>
      <c r="B16" s="174"/>
      <c r="C16" s="174"/>
      <c r="D16" s="171"/>
      <c r="E16" s="171"/>
      <c r="F16" s="171"/>
      <c r="G16" s="171"/>
      <c r="H16" s="171"/>
      <c r="I16" s="196"/>
      <c r="J16" s="171"/>
      <c r="K16" s="450"/>
      <c r="L16" s="450"/>
      <c r="M16" s="450"/>
      <c r="N16" s="451"/>
    </row>
    <row r="17" spans="1:14" s="39" customFormat="1" ht="15" customHeight="1" x14ac:dyDescent="0.25">
      <c r="A17" s="189"/>
      <c r="B17" s="623" t="s">
        <v>354</v>
      </c>
      <c r="C17" s="174"/>
      <c r="D17" s="171"/>
      <c r="E17" s="171"/>
      <c r="F17" s="171"/>
      <c r="G17" s="171"/>
      <c r="H17" s="171"/>
      <c r="I17" s="196"/>
      <c r="J17" s="171"/>
      <c r="K17" s="450"/>
      <c r="L17" s="450"/>
      <c r="M17" s="450"/>
      <c r="N17" s="451"/>
    </row>
    <row r="18" spans="1:14" ht="15" customHeight="1" x14ac:dyDescent="0.25">
      <c r="A18" s="190"/>
      <c r="B18" s="191"/>
      <c r="C18" s="191"/>
      <c r="D18" s="272"/>
      <c r="E18" s="176"/>
      <c r="F18" s="176"/>
      <c r="G18" s="176"/>
      <c r="H18" s="216"/>
      <c r="I18" s="331"/>
      <c r="J18" s="176">
        <f>I18*G18</f>
        <v>0</v>
      </c>
      <c r="K18" s="445"/>
      <c r="L18" s="445"/>
      <c r="M18" s="445"/>
      <c r="N18" s="452"/>
    </row>
    <row r="19" spans="1:14" ht="15" customHeight="1" x14ac:dyDescent="0.25">
      <c r="A19" s="190"/>
      <c r="B19" s="191"/>
      <c r="C19" s="191"/>
      <c r="D19" s="554"/>
      <c r="E19" s="555"/>
      <c r="F19" s="176"/>
      <c r="G19" s="176"/>
      <c r="H19" s="216"/>
      <c r="I19" s="549"/>
      <c r="J19" s="176">
        <f t="shared" ref="J18:J23" si="0">I19*G19</f>
        <v>0</v>
      </c>
      <c r="K19" s="445"/>
      <c r="L19" s="445"/>
      <c r="M19" s="445"/>
      <c r="N19" s="452"/>
    </row>
    <row r="20" spans="1:14" ht="15" customHeight="1" x14ac:dyDescent="0.25">
      <c r="A20" s="190"/>
      <c r="B20" s="191"/>
      <c r="C20" s="191"/>
      <c r="D20" s="554"/>
      <c r="E20" s="555"/>
      <c r="F20" s="176"/>
      <c r="G20" s="176"/>
      <c r="H20" s="216"/>
      <c r="I20" s="549"/>
      <c r="J20" s="176">
        <f t="shared" si="0"/>
        <v>0</v>
      </c>
      <c r="K20" s="445"/>
      <c r="L20" s="445"/>
      <c r="M20" s="445"/>
      <c r="N20" s="452"/>
    </row>
    <row r="21" spans="1:14" ht="15" customHeight="1" x14ac:dyDescent="0.25">
      <c r="A21" s="190"/>
      <c r="B21" s="191"/>
      <c r="C21" s="191"/>
      <c r="D21" s="272"/>
      <c r="E21" s="176"/>
      <c r="F21" s="176"/>
      <c r="G21" s="176"/>
      <c r="H21" s="216"/>
      <c r="I21" s="550"/>
      <c r="J21" s="176">
        <f t="shared" si="0"/>
        <v>0</v>
      </c>
      <c r="K21" s="445"/>
      <c r="L21" s="445"/>
      <c r="M21" s="445"/>
      <c r="N21" s="452"/>
    </row>
    <row r="22" spans="1:14" ht="15" customHeight="1" x14ac:dyDescent="0.25">
      <c r="A22" s="190"/>
      <c r="B22" s="191"/>
      <c r="C22" s="191"/>
      <c r="D22" s="272"/>
      <c r="E22" s="176"/>
      <c r="F22" s="176"/>
      <c r="G22" s="176"/>
      <c r="H22" s="216"/>
      <c r="I22" s="654"/>
      <c r="J22" s="176">
        <f t="shared" si="0"/>
        <v>0</v>
      </c>
      <c r="K22" s="445"/>
      <c r="L22" s="445"/>
      <c r="M22" s="445"/>
      <c r="N22" s="452"/>
    </row>
    <row r="23" spans="1:14" ht="15" customHeight="1" x14ac:dyDescent="0.25">
      <c r="A23" s="190"/>
      <c r="B23" s="191"/>
      <c r="C23" s="191"/>
      <c r="D23" s="272"/>
      <c r="E23" s="176"/>
      <c r="F23" s="176"/>
      <c r="G23" s="176"/>
      <c r="H23" s="216"/>
      <c r="I23" s="550"/>
      <c r="J23" s="176">
        <f t="shared" si="0"/>
        <v>0</v>
      </c>
      <c r="K23" s="445"/>
      <c r="L23" s="445"/>
      <c r="M23" s="445"/>
      <c r="N23" s="452"/>
    </row>
    <row r="24" spans="1:14" s="39" customFormat="1" ht="15" customHeight="1" x14ac:dyDescent="0.25">
      <c r="A24" s="189"/>
      <c r="B24" s="174"/>
      <c r="C24" s="174"/>
      <c r="D24" s="171"/>
      <c r="E24" s="171"/>
      <c r="F24" s="171"/>
      <c r="G24" s="171"/>
      <c r="H24" s="171"/>
      <c r="I24" s="196"/>
      <c r="J24" s="171"/>
      <c r="K24" s="450"/>
      <c r="L24" s="450"/>
      <c r="M24" s="450"/>
      <c r="N24" s="451"/>
    </row>
    <row r="25" spans="1:14" s="39" customFormat="1" ht="15" customHeight="1" x14ac:dyDescent="0.25">
      <c r="A25" s="189"/>
      <c r="B25" s="623" t="s">
        <v>355</v>
      </c>
      <c r="C25" s="174"/>
      <c r="D25" s="171"/>
      <c r="E25" s="171"/>
      <c r="F25" s="171"/>
      <c r="G25" s="171"/>
      <c r="H25" s="171"/>
      <c r="I25" s="196"/>
      <c r="J25" s="171"/>
      <c r="K25" s="450"/>
      <c r="L25" s="450"/>
      <c r="M25" s="450"/>
      <c r="N25" s="451"/>
    </row>
    <row r="26" spans="1:14" ht="15" customHeight="1" x14ac:dyDescent="0.25">
      <c r="A26" s="561"/>
      <c r="B26" s="191"/>
      <c r="C26" s="561"/>
      <c r="D26" s="272"/>
      <c r="E26" s="562"/>
      <c r="F26" s="176"/>
      <c r="G26" s="176"/>
      <c r="H26" s="216"/>
      <c r="I26" s="550"/>
      <c r="J26" s="176">
        <f>I26*G26</f>
        <v>0</v>
      </c>
      <c r="K26" s="445"/>
      <c r="L26" s="445"/>
      <c r="M26" s="445"/>
      <c r="N26" s="452"/>
    </row>
    <row r="27" spans="1:14" ht="15" customHeight="1" x14ac:dyDescent="0.25">
      <c r="A27" s="190"/>
      <c r="B27" s="191"/>
      <c r="C27" s="191"/>
      <c r="D27" s="272"/>
      <c r="E27" s="176"/>
      <c r="F27" s="176"/>
      <c r="G27" s="176"/>
      <c r="H27" s="216"/>
      <c r="I27" s="563"/>
      <c r="J27" s="176">
        <f>I27*G27</f>
        <v>0</v>
      </c>
      <c r="K27" s="445"/>
      <c r="L27" s="445"/>
      <c r="M27" s="445"/>
      <c r="N27" s="452"/>
    </row>
    <row r="28" spans="1:14" ht="15" hidden="1" customHeight="1" x14ac:dyDescent="0.25">
      <c r="A28" s="190"/>
      <c r="B28" s="191">
        <f>'Company Payroll'!A32</f>
        <v>0</v>
      </c>
      <c r="C28" s="561"/>
      <c r="D28" s="272">
        <f>'Company Payroll'!B32</f>
        <v>0</v>
      </c>
      <c r="E28" s="562">
        <f>'Company Payroll'!D32</f>
        <v>0</v>
      </c>
      <c r="F28" s="176">
        <f>'Company Payroll'!R32-'Company Payroll'!D32</f>
        <v>0</v>
      </c>
      <c r="G28" s="176">
        <f>'Company Payroll'!R32</f>
        <v>0</v>
      </c>
      <c r="H28" s="216" t="s">
        <v>118</v>
      </c>
      <c r="I28" s="550">
        <v>0.06</v>
      </c>
      <c r="J28" s="176">
        <f>I28*G28</f>
        <v>0</v>
      </c>
      <c r="K28" s="445"/>
      <c r="L28" s="445"/>
      <c r="M28" s="445"/>
      <c r="N28" s="452"/>
    </row>
    <row r="29" spans="1:14" s="39" customFormat="1" ht="15" customHeight="1" x14ac:dyDescent="0.25">
      <c r="A29" s="189"/>
      <c r="B29" s="174"/>
      <c r="C29" s="174"/>
      <c r="D29" s="171"/>
      <c r="E29" s="171"/>
      <c r="F29" s="171"/>
      <c r="G29" s="171"/>
      <c r="H29" s="171"/>
      <c r="I29" s="196"/>
      <c r="J29" s="171"/>
      <c r="K29" s="450"/>
      <c r="L29" s="450"/>
      <c r="M29" s="450"/>
      <c r="N29" s="451"/>
    </row>
    <row r="30" spans="1:14" s="39" customFormat="1" ht="15" customHeight="1" x14ac:dyDescent="0.25">
      <c r="A30" s="189"/>
      <c r="B30" s="623" t="s">
        <v>356</v>
      </c>
      <c r="C30" s="174"/>
      <c r="D30" s="171"/>
      <c r="E30" s="171"/>
      <c r="F30" s="171"/>
      <c r="G30" s="171"/>
      <c r="H30" s="171"/>
      <c r="I30" s="196"/>
      <c r="J30" s="171"/>
      <c r="K30" s="450"/>
      <c r="L30" s="450"/>
      <c r="M30" s="450"/>
      <c r="N30" s="451"/>
    </row>
    <row r="31" spans="1:14" ht="15" customHeight="1" x14ac:dyDescent="0.25">
      <c r="A31" s="190"/>
      <c r="B31" s="191"/>
      <c r="C31" s="191"/>
      <c r="D31" s="272"/>
      <c r="E31" s="176"/>
      <c r="F31" s="176"/>
      <c r="G31" s="176"/>
      <c r="H31" s="216"/>
      <c r="I31" s="549"/>
      <c r="J31" s="176">
        <f>I31*G31</f>
        <v>0</v>
      </c>
      <c r="K31" s="445"/>
      <c r="L31" s="445"/>
      <c r="M31" s="445"/>
      <c r="N31" s="452"/>
    </row>
    <row r="32" spans="1:14" s="39" customFormat="1" ht="15" customHeight="1" x14ac:dyDescent="0.25">
      <c r="A32" s="189"/>
      <c r="B32" s="174"/>
      <c r="C32" s="174"/>
      <c r="D32" s="171"/>
      <c r="E32" s="171"/>
      <c r="F32" s="171"/>
      <c r="G32" s="171"/>
      <c r="H32" s="171"/>
      <c r="I32" s="196"/>
      <c r="J32" s="171"/>
      <c r="K32" s="450"/>
      <c r="L32" s="450"/>
      <c r="M32" s="450"/>
      <c r="N32" s="451"/>
    </row>
    <row r="33" spans="1:14" s="39" customFormat="1" ht="15" customHeight="1" x14ac:dyDescent="0.25">
      <c r="A33" s="189"/>
      <c r="B33" s="623" t="s">
        <v>357</v>
      </c>
      <c r="C33" s="174"/>
      <c r="D33" s="171"/>
      <c r="E33" s="171"/>
      <c r="F33" s="171"/>
      <c r="G33" s="171"/>
      <c r="H33" s="171"/>
      <c r="I33" s="196"/>
      <c r="J33" s="171"/>
      <c r="K33" s="450"/>
      <c r="L33" s="450"/>
      <c r="M33" s="450"/>
      <c r="N33" s="451"/>
    </row>
    <row r="34" spans="1:14" ht="15" customHeight="1" x14ac:dyDescent="0.25">
      <c r="A34" s="190"/>
      <c r="B34" s="191"/>
      <c r="C34" s="191"/>
      <c r="D34" s="272"/>
      <c r="E34" s="176"/>
      <c r="F34" s="176"/>
      <c r="G34" s="176"/>
      <c r="H34" s="216"/>
      <c r="I34" s="331"/>
      <c r="J34" s="176">
        <f>I34*G34</f>
        <v>0</v>
      </c>
      <c r="K34" s="445"/>
      <c r="L34" s="445"/>
      <c r="M34" s="445"/>
      <c r="N34" s="452"/>
    </row>
    <row r="35" spans="1:14" ht="15" customHeight="1" x14ac:dyDescent="0.25">
      <c r="A35" s="190"/>
      <c r="B35" s="191"/>
      <c r="C35" s="191"/>
      <c r="D35" s="272"/>
      <c r="E35" s="176"/>
      <c r="F35" s="176"/>
      <c r="G35" s="176"/>
      <c r="H35" s="216"/>
      <c r="I35" s="331"/>
      <c r="J35" s="176">
        <f>I35*G35</f>
        <v>0</v>
      </c>
      <c r="K35" s="445"/>
      <c r="L35" s="445"/>
      <c r="M35" s="445"/>
      <c r="N35" s="452"/>
    </row>
    <row r="36" spans="1:14" ht="16.5" thickBot="1" x14ac:dyDescent="0.3">
      <c r="A36" s="165"/>
      <c r="B36" s="166"/>
      <c r="C36" s="166"/>
      <c r="D36" s="113"/>
      <c r="E36" s="166"/>
      <c r="F36" s="166"/>
      <c r="G36" s="166"/>
      <c r="H36" s="166"/>
      <c r="I36" s="194"/>
      <c r="J36" s="166"/>
      <c r="K36" s="445"/>
      <c r="L36" s="445"/>
      <c r="M36" s="445"/>
      <c r="N36" s="447"/>
    </row>
    <row r="37" spans="1:14" ht="16.5" thickBot="1" x14ac:dyDescent="0.3">
      <c r="A37" s="165"/>
      <c r="B37" s="166"/>
      <c r="C37" s="166"/>
      <c r="D37" s="178" t="s">
        <v>96</v>
      </c>
      <c r="E37" s="179"/>
      <c r="F37" s="179"/>
      <c r="G37" s="179"/>
      <c r="H37" s="179"/>
      <c r="I37" s="179"/>
      <c r="J37" s="179">
        <f>SUM(J18:J35)</f>
        <v>0</v>
      </c>
      <c r="K37" s="453"/>
      <c r="L37" s="453"/>
      <c r="M37" s="453"/>
      <c r="N37" s="447"/>
    </row>
    <row r="38" spans="1:14" ht="15.75" x14ac:dyDescent="0.25">
      <c r="A38" s="166"/>
      <c r="B38" s="166"/>
      <c r="C38" s="166"/>
      <c r="D38" s="113"/>
      <c r="E38" s="166"/>
      <c r="F38" s="166"/>
      <c r="G38" s="166"/>
      <c r="H38" s="166"/>
      <c r="I38" s="170" t="s">
        <v>97</v>
      </c>
      <c r="J38" s="170"/>
      <c r="K38" s="454"/>
      <c r="L38" s="454"/>
      <c r="M38" s="454"/>
      <c r="N38" s="447"/>
    </row>
    <row r="39" spans="1:14" ht="15.75" x14ac:dyDescent="0.25">
      <c r="A39" s="166"/>
      <c r="B39" s="166"/>
      <c r="C39" s="166"/>
      <c r="D39" s="113"/>
      <c r="E39" s="166"/>
      <c r="F39" s="166"/>
      <c r="G39" s="166"/>
      <c r="H39" s="166"/>
      <c r="I39" s="170"/>
      <c r="J39" s="200"/>
      <c r="K39" s="454"/>
      <c r="L39" s="454"/>
      <c r="M39" s="454"/>
      <c r="N39" s="447"/>
    </row>
    <row r="40" spans="1:14" ht="15.75" x14ac:dyDescent="0.25">
      <c r="A40" s="166"/>
      <c r="B40" s="166"/>
      <c r="C40" s="166"/>
      <c r="D40" s="113"/>
      <c r="E40" s="166"/>
      <c r="F40" s="166"/>
      <c r="G40" s="166"/>
      <c r="H40" s="166"/>
      <c r="I40" s="170"/>
      <c r="J40" s="200"/>
      <c r="K40" s="454"/>
      <c r="L40" s="454"/>
      <c r="M40" s="454"/>
      <c r="N40" s="447"/>
    </row>
    <row r="41" spans="1:14" ht="15.75" x14ac:dyDescent="0.25">
      <c r="A41" s="166" t="s">
        <v>18</v>
      </c>
      <c r="B41" s="166"/>
      <c r="C41" s="166"/>
      <c r="D41" s="113"/>
      <c r="E41" s="166"/>
      <c r="F41" s="166"/>
      <c r="G41" s="166"/>
      <c r="H41" s="166"/>
      <c r="I41" s="170"/>
      <c r="J41" s="200"/>
      <c r="K41" s="333"/>
      <c r="L41" s="333"/>
      <c r="M41" s="333"/>
      <c r="N41" s="332"/>
    </row>
    <row r="42" spans="1:14" ht="15.75" x14ac:dyDescent="0.25">
      <c r="A42" s="211" t="s">
        <v>407</v>
      </c>
      <c r="B42" s="166"/>
      <c r="C42" s="166"/>
      <c r="D42" s="113"/>
      <c r="E42" s="166"/>
      <c r="F42" s="166"/>
      <c r="G42" s="166"/>
      <c r="H42" s="166"/>
      <c r="I42" s="197"/>
      <c r="J42" s="200"/>
      <c r="K42" s="333"/>
      <c r="L42" s="333"/>
      <c r="M42" s="333"/>
      <c r="N42" s="332"/>
    </row>
    <row r="43" spans="1:14" ht="15.75" x14ac:dyDescent="0.25">
      <c r="A43" s="210" t="s">
        <v>162</v>
      </c>
      <c r="B43" s="192"/>
      <c r="C43" s="192"/>
      <c r="D43" s="193"/>
      <c r="E43" s="192"/>
      <c r="F43" s="192"/>
      <c r="G43" s="192"/>
      <c r="H43" s="192"/>
      <c r="I43" s="198"/>
      <c r="J43" s="197"/>
      <c r="K43" s="116" t="s">
        <v>145</v>
      </c>
      <c r="L43" s="116" t="s">
        <v>145</v>
      </c>
      <c r="M43" s="116" t="s">
        <v>145</v>
      </c>
      <c r="N43" s="11"/>
    </row>
    <row r="44" spans="1:14" ht="15.75" x14ac:dyDescent="0.25">
      <c r="A44" s="210" t="s">
        <v>408</v>
      </c>
      <c r="B44" s="192"/>
      <c r="C44" s="192"/>
      <c r="D44" s="193"/>
      <c r="E44" s="192"/>
      <c r="F44" s="192"/>
      <c r="G44" s="192"/>
      <c r="H44" s="192"/>
      <c r="I44" s="198"/>
      <c r="J44" s="199"/>
      <c r="K44" s="116" t="s">
        <v>145</v>
      </c>
      <c r="L44" s="116" t="s">
        <v>145</v>
      </c>
      <c r="M44" s="116" t="s">
        <v>145</v>
      </c>
      <c r="N44" s="11"/>
    </row>
    <row r="45" spans="1:14" ht="13.5" x14ac:dyDescent="0.25">
      <c r="A45" s="35"/>
      <c r="B45" s="11"/>
      <c r="C45" s="11"/>
      <c r="D45" s="13"/>
      <c r="E45" s="11"/>
      <c r="F45" s="11"/>
      <c r="G45" s="11"/>
      <c r="H45" s="11"/>
      <c r="I45" s="30"/>
      <c r="J45" s="11"/>
      <c r="K45" s="116" t="s">
        <v>145</v>
      </c>
      <c r="L45" s="116"/>
      <c r="M45" s="116" t="s">
        <v>145</v>
      </c>
      <c r="N45" s="11"/>
    </row>
    <row r="46" spans="1:14" ht="15" x14ac:dyDescent="0.2">
      <c r="A46" s="192"/>
      <c r="B46" s="192"/>
      <c r="C46" s="192"/>
      <c r="D46" s="192"/>
      <c r="E46" s="11"/>
      <c r="F46" s="11"/>
      <c r="G46" s="11"/>
      <c r="H46" s="11"/>
      <c r="I46" s="30"/>
      <c r="J46" s="11"/>
      <c r="K46" s="13"/>
      <c r="L46" s="11"/>
      <c r="M46" s="11"/>
      <c r="N46" s="11"/>
    </row>
    <row r="47" spans="1:14" x14ac:dyDescent="0.2">
      <c r="A47" s="35"/>
      <c r="B47" s="11"/>
      <c r="C47" s="11"/>
      <c r="D47" s="13"/>
      <c r="E47" s="11"/>
      <c r="F47" s="11"/>
      <c r="G47" s="11"/>
      <c r="H47" s="11"/>
      <c r="I47" s="30"/>
      <c r="J47" s="11"/>
      <c r="K47" s="13"/>
      <c r="L47" s="11"/>
      <c r="M47" s="11"/>
      <c r="N47" s="11"/>
    </row>
  </sheetData>
  <mergeCells count="9">
    <mergeCell ref="G8:I8"/>
    <mergeCell ref="A1:N1"/>
    <mergeCell ref="K6:L6"/>
    <mergeCell ref="A2:N2"/>
    <mergeCell ref="A3:N3"/>
    <mergeCell ref="G5:H5"/>
    <mergeCell ref="G6:H6"/>
    <mergeCell ref="F7:G7"/>
    <mergeCell ref="H7:I7"/>
  </mergeCells>
  <phoneticPr fontId="0" type="noConversion"/>
  <printOptions horizontalCentered="1"/>
  <pageMargins left="0.28999999999999998" right="0.25" top="0.75" bottom="0.28999999999999998" header="0.25" footer="0.25"/>
  <pageSetup scale="58" orientation="landscape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workbookViewId="0">
      <pane ySplit="14" topLeftCell="A15" activePane="bottomLeft" state="frozen"/>
      <selection activeCell="H16" sqref="H16"/>
      <selection pane="bottomLeft" activeCell="C30" sqref="C30"/>
    </sheetView>
  </sheetViews>
  <sheetFormatPr defaultColWidth="14.7109375" defaultRowHeight="12.75" x14ac:dyDescent="0.2"/>
  <cols>
    <col min="1" max="1" width="9.7109375" style="36" customWidth="1"/>
    <col min="2" max="2" width="22.42578125" style="7" customWidth="1"/>
    <col min="3" max="3" width="15.7109375" style="37" customWidth="1"/>
    <col min="4" max="10" width="14.7109375" style="7" customWidth="1"/>
    <col min="11" max="11" width="2.140625" style="7" customWidth="1"/>
    <col min="12" max="12" width="28.42578125" style="7" customWidth="1"/>
    <col min="13" max="16384" width="14.7109375" style="7"/>
  </cols>
  <sheetData>
    <row r="1" spans="1:12" ht="30" x14ac:dyDescent="0.4">
      <c r="A1" s="704" t="s">
        <v>52</v>
      </c>
      <c r="B1" s="705"/>
      <c r="C1" s="705"/>
      <c r="D1" s="705"/>
      <c r="E1" s="705"/>
      <c r="F1" s="705"/>
      <c r="G1" s="705"/>
      <c r="H1" s="705"/>
      <c r="I1" s="705"/>
      <c r="J1" s="705"/>
      <c r="K1" s="705"/>
      <c r="L1" s="419"/>
    </row>
    <row r="2" spans="1:12" ht="23.25" x14ac:dyDescent="0.35">
      <c r="A2" s="706" t="s">
        <v>161</v>
      </c>
      <c r="B2" s="707"/>
      <c r="C2" s="707"/>
      <c r="D2" s="707"/>
      <c r="E2" s="707"/>
      <c r="F2" s="707"/>
      <c r="G2" s="707"/>
      <c r="H2" s="707"/>
      <c r="I2" s="707"/>
      <c r="J2" s="707"/>
      <c r="K2" s="707"/>
      <c r="L2" s="419"/>
    </row>
    <row r="3" spans="1:12" ht="18" x14ac:dyDescent="0.25">
      <c r="A3" s="109" t="s">
        <v>145</v>
      </c>
      <c r="B3" s="159"/>
      <c r="C3" s="159"/>
      <c r="D3" s="730" t="s">
        <v>51</v>
      </c>
      <c r="E3" s="725"/>
      <c r="F3" s="725"/>
      <c r="G3" s="725"/>
      <c r="H3" s="159"/>
      <c r="I3" s="159"/>
      <c r="J3" s="159"/>
      <c r="K3" s="159"/>
      <c r="L3" s="419"/>
    </row>
    <row r="4" spans="1:12" x14ac:dyDescent="0.2">
      <c r="A4" s="109"/>
      <c r="B4" s="89"/>
      <c r="C4" s="90"/>
      <c r="D4" s="89"/>
      <c r="E4" s="89"/>
      <c r="F4" s="89"/>
      <c r="G4" s="89"/>
      <c r="H4" s="111"/>
      <c r="I4" s="112"/>
      <c r="J4" s="89"/>
      <c r="K4" s="89"/>
      <c r="L4" s="419"/>
    </row>
    <row r="5" spans="1:12" ht="15.75" x14ac:dyDescent="0.25">
      <c r="A5" s="35"/>
      <c r="B5" s="165" t="str">
        <f>'Company Payroll'!C1</f>
        <v>SHOW NAME</v>
      </c>
      <c r="C5" s="113"/>
      <c r="D5" s="166"/>
      <c r="E5" s="708" t="s">
        <v>30</v>
      </c>
      <c r="F5" s="709"/>
      <c r="G5" s="166"/>
      <c r="H5" s="167"/>
      <c r="I5" s="168"/>
      <c r="J5" s="89"/>
      <c r="K5" s="89"/>
      <c r="L5" s="419"/>
    </row>
    <row r="6" spans="1:12" ht="18" x14ac:dyDescent="0.25">
      <c r="A6" s="35"/>
      <c r="B6" s="165" t="str">
        <f>'Company Payroll'!C2</f>
        <v>c/o DTE Management</v>
      </c>
      <c r="C6" s="113"/>
      <c r="D6" s="166"/>
      <c r="E6" s="723" t="str">
        <f>'Company Payroll'!A3</f>
        <v>MM/DD/YYYY</v>
      </c>
      <c r="F6" s="724"/>
      <c r="G6" s="166"/>
      <c r="H6" s="167"/>
      <c r="I6" s="168"/>
      <c r="J6" s="89"/>
      <c r="K6" s="89"/>
      <c r="L6" s="419"/>
    </row>
    <row r="7" spans="1:12" ht="15.75" x14ac:dyDescent="0.25">
      <c r="A7" s="35"/>
      <c r="B7" s="165" t="str">
        <f>'Company Payroll'!C3</f>
        <v>1501 Broadway, Suite 1304</v>
      </c>
      <c r="C7" s="113"/>
      <c r="D7" s="166"/>
      <c r="E7" s="166"/>
      <c r="F7" s="166"/>
      <c r="G7" s="166"/>
      <c r="H7" s="167" t="s">
        <v>48</v>
      </c>
      <c r="I7" s="168" t="str">
        <f>'Payment Summary'!I6</f>
        <v>XX-XXXXXXX</v>
      </c>
      <c r="J7" s="89"/>
      <c r="K7" s="89"/>
      <c r="L7" s="419"/>
    </row>
    <row r="8" spans="1:12" ht="15.75" x14ac:dyDescent="0.25">
      <c r="A8" s="35"/>
      <c r="B8" s="165" t="str">
        <f>'Company Payroll'!C4</f>
        <v>New York, NY 10036</v>
      </c>
      <c r="C8" s="113"/>
      <c r="D8" s="166"/>
      <c r="E8" s="708"/>
      <c r="F8" s="701"/>
      <c r="G8" s="166"/>
      <c r="H8" s="167"/>
      <c r="I8" s="169"/>
      <c r="J8" s="89"/>
      <c r="K8" s="89"/>
      <c r="L8" s="419"/>
    </row>
    <row r="9" spans="1:12" ht="15.75" x14ac:dyDescent="0.25">
      <c r="A9" s="109" t="s">
        <v>145</v>
      </c>
      <c r="B9" s="166"/>
      <c r="C9" s="113"/>
      <c r="D9" s="166"/>
      <c r="E9" s="166"/>
      <c r="F9" s="166"/>
      <c r="G9" s="166"/>
      <c r="H9" s="167"/>
      <c r="I9" s="169"/>
      <c r="J9" s="89"/>
      <c r="K9" s="89"/>
      <c r="L9" s="419"/>
    </row>
    <row r="10" spans="1:12" ht="15.75" x14ac:dyDescent="0.25">
      <c r="A10" s="109"/>
      <c r="B10" s="166"/>
      <c r="C10" s="113"/>
      <c r="D10" s="166"/>
      <c r="E10" s="166"/>
      <c r="F10" s="166"/>
      <c r="G10" s="166"/>
      <c r="H10" s="167"/>
      <c r="I10" s="169"/>
      <c r="J10" s="89"/>
      <c r="K10" s="89"/>
      <c r="L10" s="419"/>
    </row>
    <row r="11" spans="1:12" ht="15.75" x14ac:dyDescent="0.25">
      <c r="A11" s="109"/>
      <c r="B11" s="166"/>
      <c r="C11" s="113"/>
      <c r="D11" s="166"/>
      <c r="E11" s="166"/>
      <c r="F11" s="166"/>
      <c r="G11" s="166"/>
      <c r="H11" s="167"/>
      <c r="I11" s="169"/>
      <c r="J11" s="89"/>
      <c r="K11" s="89"/>
      <c r="L11" s="419"/>
    </row>
    <row r="12" spans="1:12" ht="15.75" x14ac:dyDescent="0.25">
      <c r="A12" s="109"/>
      <c r="B12" s="166"/>
      <c r="C12" s="113"/>
      <c r="D12" s="166"/>
      <c r="E12" s="166"/>
      <c r="F12" s="166"/>
      <c r="G12" s="166"/>
      <c r="H12" s="166"/>
      <c r="I12" s="170" t="s">
        <v>145</v>
      </c>
      <c r="J12" s="54"/>
      <c r="K12" s="89"/>
      <c r="L12" s="419"/>
    </row>
    <row r="13" spans="1:12" ht="15.75" x14ac:dyDescent="0.25">
      <c r="A13" s="163"/>
      <c r="B13" s="170"/>
      <c r="C13" s="170" t="s">
        <v>105</v>
      </c>
      <c r="D13" s="170" t="s">
        <v>11</v>
      </c>
      <c r="E13" s="170" t="s">
        <v>75</v>
      </c>
      <c r="F13" s="170" t="s">
        <v>130</v>
      </c>
      <c r="G13" s="170" t="s">
        <v>142</v>
      </c>
      <c r="H13" s="170" t="s">
        <v>129</v>
      </c>
      <c r="I13" s="170" t="s">
        <v>121</v>
      </c>
      <c r="J13" s="170" t="s">
        <v>380</v>
      </c>
      <c r="K13" s="54"/>
      <c r="L13" s="89"/>
    </row>
    <row r="14" spans="1:12" s="39" customFormat="1" ht="15.75" customHeight="1" x14ac:dyDescent="0.25">
      <c r="A14" s="162"/>
      <c r="B14" s="171" t="s">
        <v>145</v>
      </c>
      <c r="C14" s="171" t="s">
        <v>10</v>
      </c>
      <c r="D14" s="171" t="s">
        <v>82</v>
      </c>
      <c r="E14" s="171" t="s">
        <v>124</v>
      </c>
      <c r="F14" s="355">
        <v>8.5000000000000006E-2</v>
      </c>
      <c r="G14" s="171" t="s">
        <v>82</v>
      </c>
      <c r="H14" s="172">
        <v>3.7499999999999999E-2</v>
      </c>
      <c r="I14" s="173">
        <v>175.93</v>
      </c>
      <c r="J14" s="344">
        <v>0.08</v>
      </c>
      <c r="K14" s="164"/>
      <c r="L14" s="164" t="s">
        <v>147</v>
      </c>
    </row>
    <row r="15" spans="1:12" s="39" customFormat="1" ht="18.75" customHeight="1" x14ac:dyDescent="0.25">
      <c r="A15" s="161"/>
      <c r="B15" s="174" t="s">
        <v>125</v>
      </c>
      <c r="C15" s="171"/>
      <c r="D15" s="171"/>
      <c r="E15" s="171"/>
      <c r="F15" s="171"/>
      <c r="G15" s="171"/>
      <c r="H15" s="171"/>
      <c r="I15" s="171"/>
      <c r="J15" s="171"/>
      <c r="K15" s="55"/>
      <c r="L15" s="114"/>
    </row>
    <row r="16" spans="1:12" ht="18.75" customHeight="1" x14ac:dyDescent="0.25">
      <c r="A16" s="160"/>
      <c r="B16" s="175">
        <f>'Company Payroll'!A67</f>
        <v>0</v>
      </c>
      <c r="C16" s="175">
        <f>'Company Payroll'!B67</f>
        <v>0</v>
      </c>
      <c r="D16" s="176">
        <f>'Company Payroll'!G67</f>
        <v>0</v>
      </c>
      <c r="E16" s="176">
        <f>'Company Payroll'!J67+'Company Payroll'!K67+'Company Payroll'!N67</f>
        <v>0</v>
      </c>
      <c r="F16" s="176">
        <f>'Company Payroll'!M67</f>
        <v>0</v>
      </c>
      <c r="G16" s="176">
        <f>D16+E16+F16</f>
        <v>0</v>
      </c>
      <c r="H16" s="176">
        <f>G16*H$14</f>
        <v>0</v>
      </c>
      <c r="I16" s="176">
        <f>IF(G16&gt;0, I$14*1, I$14*0)</f>
        <v>0</v>
      </c>
      <c r="J16" s="176">
        <f>G16*J14</f>
        <v>0</v>
      </c>
      <c r="K16" s="336"/>
      <c r="L16" s="444"/>
    </row>
    <row r="17" spans="1:12" ht="18.75" customHeight="1" x14ac:dyDescent="0.25">
      <c r="A17" s="160"/>
      <c r="B17" s="175">
        <f>'Company Payroll'!A68</f>
        <v>0</v>
      </c>
      <c r="C17" s="175">
        <f>'Company Payroll'!B68</f>
        <v>0</v>
      </c>
      <c r="D17" s="176">
        <f t="shared" ref="D17:J17" si="0">D16</f>
        <v>0</v>
      </c>
      <c r="E17" s="176">
        <f t="shared" si="0"/>
        <v>0</v>
      </c>
      <c r="F17" s="176">
        <f t="shared" si="0"/>
        <v>0</v>
      </c>
      <c r="G17" s="176">
        <f t="shared" si="0"/>
        <v>0</v>
      </c>
      <c r="H17" s="176">
        <f t="shared" si="0"/>
        <v>0</v>
      </c>
      <c r="I17" s="176">
        <f t="shared" si="0"/>
        <v>0</v>
      </c>
      <c r="J17" s="176">
        <f t="shared" si="0"/>
        <v>0</v>
      </c>
      <c r="K17" s="336"/>
      <c r="L17" s="444"/>
    </row>
    <row r="18" spans="1:12" ht="18.75" customHeight="1" x14ac:dyDescent="0.25">
      <c r="A18" s="160"/>
      <c r="B18" s="175">
        <f>'Company Payroll'!A69</f>
        <v>0</v>
      </c>
      <c r="C18" s="175">
        <f>'Company Payroll'!B69</f>
        <v>0</v>
      </c>
      <c r="D18" s="176">
        <f>'Company Payroll'!G69</f>
        <v>0</v>
      </c>
      <c r="E18" s="176">
        <f>'Company Payroll'!J69+'Company Payroll'!K69</f>
        <v>0</v>
      </c>
      <c r="F18" s="176">
        <f>'Company Payroll'!M69</f>
        <v>0</v>
      </c>
      <c r="G18" s="176">
        <f>D18+E18+F18</f>
        <v>0</v>
      </c>
      <c r="H18" s="176">
        <f>G18*H$14</f>
        <v>0</v>
      </c>
      <c r="I18" s="176">
        <f>IF(G18&gt;0, I$14*1, I$14*0)</f>
        <v>0</v>
      </c>
      <c r="J18" s="176">
        <f>G18*J14</f>
        <v>0</v>
      </c>
      <c r="K18" s="336"/>
      <c r="L18" s="444" t="s">
        <v>382</v>
      </c>
    </row>
    <row r="19" spans="1:12" ht="18.75" customHeight="1" x14ac:dyDescent="0.25">
      <c r="A19" s="160"/>
      <c r="B19" s="382"/>
      <c r="C19" s="382"/>
      <c r="D19" s="88"/>
      <c r="E19" s="88"/>
      <c r="F19" s="88"/>
      <c r="G19" s="88"/>
      <c r="H19" s="88"/>
      <c r="I19" s="88"/>
      <c r="J19" s="88"/>
      <c r="K19" s="336"/>
      <c r="L19" s="444" t="s">
        <v>383</v>
      </c>
    </row>
    <row r="20" spans="1:12" ht="12" customHeight="1" x14ac:dyDescent="0.25">
      <c r="A20" s="160"/>
      <c r="B20" s="382"/>
      <c r="C20" s="382"/>
      <c r="D20" s="88"/>
      <c r="E20" s="88"/>
      <c r="F20" s="88"/>
      <c r="G20" s="88"/>
      <c r="H20" s="88"/>
      <c r="I20" s="88"/>
      <c r="J20" s="88"/>
      <c r="K20" s="336"/>
      <c r="L20" s="444" t="s">
        <v>384</v>
      </c>
    </row>
    <row r="21" spans="1:12" ht="18.75" customHeight="1" x14ac:dyDescent="0.25">
      <c r="A21" s="160"/>
      <c r="B21" s="93"/>
      <c r="C21" s="275"/>
      <c r="D21" s="88"/>
      <c r="E21" s="88"/>
      <c r="F21" s="88"/>
      <c r="G21" s="88"/>
      <c r="H21" s="88"/>
      <c r="I21" s="88"/>
      <c r="J21" s="170" t="s">
        <v>381</v>
      </c>
      <c r="K21" s="221"/>
      <c r="L21" s="89"/>
    </row>
    <row r="22" spans="1:12" ht="15.75" customHeight="1" x14ac:dyDescent="0.25">
      <c r="A22" s="160"/>
      <c r="B22" s="382"/>
      <c r="C22" s="275"/>
      <c r="D22" s="88"/>
      <c r="E22" s="88"/>
      <c r="F22" s="88"/>
      <c r="G22" s="88"/>
      <c r="H22" s="88"/>
      <c r="I22" s="88"/>
      <c r="J22" s="173">
        <v>140</v>
      </c>
      <c r="K22" s="221"/>
      <c r="L22" s="444"/>
    </row>
    <row r="23" spans="1:12" ht="14.25" customHeight="1" x14ac:dyDescent="0.25">
      <c r="A23" s="160"/>
      <c r="B23" s="177" t="s">
        <v>120</v>
      </c>
      <c r="C23" s="276"/>
      <c r="D23" s="166"/>
      <c r="E23" s="166"/>
      <c r="F23" s="166"/>
      <c r="G23" s="166"/>
      <c r="H23" s="166"/>
      <c r="I23" s="166"/>
      <c r="J23" s="232"/>
      <c r="K23" s="232"/>
      <c r="L23" s="89"/>
    </row>
    <row r="24" spans="1:12" ht="18.75" customHeight="1" x14ac:dyDescent="0.25">
      <c r="A24" s="160"/>
      <c r="B24" s="175">
        <f>'Company Payroll'!A70</f>
        <v>0</v>
      </c>
      <c r="C24" s="272">
        <f>'Company Payroll'!B70</f>
        <v>0</v>
      </c>
      <c r="D24" s="176">
        <f>'Company Payroll'!G70</f>
        <v>0</v>
      </c>
      <c r="E24" s="176">
        <f>'Company Payroll'!J70+'Company Payroll'!K70</f>
        <v>0</v>
      </c>
      <c r="F24" s="176">
        <f>'Company Payroll'!M70</f>
        <v>0</v>
      </c>
      <c r="G24" s="176">
        <f>D24+E24+F24</f>
        <v>0</v>
      </c>
      <c r="H24" s="176">
        <f>G24*H$14</f>
        <v>0</v>
      </c>
      <c r="I24" s="176">
        <v>0</v>
      </c>
      <c r="J24" s="176">
        <v>0</v>
      </c>
      <c r="K24" s="557"/>
      <c r="L24" s="114"/>
    </row>
    <row r="25" spans="1:12" ht="18.75" customHeight="1" x14ac:dyDescent="0.25">
      <c r="A25" s="160"/>
      <c r="B25" s="175">
        <f>'Company Payroll'!A66</f>
        <v>0</v>
      </c>
      <c r="C25" s="272">
        <f>'Company Payroll'!B66</f>
        <v>0</v>
      </c>
      <c r="D25" s="176">
        <f>'Company Payroll'!D66</f>
        <v>0</v>
      </c>
      <c r="E25" s="176">
        <f>'Company Payroll'!K66</f>
        <v>0</v>
      </c>
      <c r="F25" s="176">
        <f>'Company Payroll'!M66</f>
        <v>0</v>
      </c>
      <c r="G25" s="176">
        <f>'Company Payroll'!R66</f>
        <v>0</v>
      </c>
      <c r="H25" s="176">
        <f>G25*H$14</f>
        <v>0</v>
      </c>
      <c r="I25" s="176">
        <v>0</v>
      </c>
      <c r="J25" s="176">
        <v>0</v>
      </c>
      <c r="K25" s="557"/>
      <c r="L25" s="114"/>
    </row>
    <row r="26" spans="1:12" ht="18.75" customHeight="1" x14ac:dyDescent="0.25">
      <c r="A26" s="160"/>
      <c r="B26" s="175">
        <f>'Company Payroll'!A71</f>
        <v>0</v>
      </c>
      <c r="C26" s="272">
        <f>'Company Payroll'!B71</f>
        <v>0</v>
      </c>
      <c r="D26" s="176">
        <f>'Company Payroll'!G71</f>
        <v>0</v>
      </c>
      <c r="E26" s="176">
        <f>'Company Payroll'!J71+'Company Payroll'!K71</f>
        <v>0</v>
      </c>
      <c r="F26" s="176">
        <f>'Company Payroll'!M71</f>
        <v>0</v>
      </c>
      <c r="G26" s="176">
        <f>D26+E26+F26</f>
        <v>0</v>
      </c>
      <c r="H26" s="176">
        <f>G26*H$14</f>
        <v>0</v>
      </c>
      <c r="I26" s="176">
        <v>0</v>
      </c>
      <c r="J26" s="176">
        <v>0</v>
      </c>
      <c r="K26" s="336"/>
      <c r="L26" s="114"/>
    </row>
    <row r="27" spans="1:12" ht="18.75" customHeight="1" thickBot="1" x14ac:dyDescent="0.3">
      <c r="A27" s="160"/>
      <c r="B27" s="175">
        <f>'Company Payroll'!A72</f>
        <v>0</v>
      </c>
      <c r="C27" s="349">
        <f>'Company Payroll'!B72</f>
        <v>0</v>
      </c>
      <c r="D27" s="218">
        <f>'Company Payroll'!G72</f>
        <v>0</v>
      </c>
      <c r="E27" s="182">
        <v>0</v>
      </c>
      <c r="F27" s="176">
        <f>'Company Payroll'!M72</f>
        <v>0</v>
      </c>
      <c r="G27" s="176">
        <f>D27+E27+F27</f>
        <v>0</v>
      </c>
      <c r="H27" s="176">
        <f>G27*H$14</f>
        <v>0</v>
      </c>
      <c r="I27" s="176">
        <f>IF(G27&gt;0, I$14*1, I$14*0)</f>
        <v>0</v>
      </c>
      <c r="J27" s="176">
        <f>IF(H27&gt;0, J$14*1, J$14*0)</f>
        <v>0</v>
      </c>
      <c r="K27" s="221"/>
      <c r="L27" s="89"/>
    </row>
    <row r="28" spans="1:12" ht="18.75" customHeight="1" thickBot="1" x14ac:dyDescent="0.3">
      <c r="A28" s="109"/>
      <c r="B28" s="166"/>
      <c r="C28" s="178" t="s">
        <v>126</v>
      </c>
      <c r="D28" s="179">
        <f t="shared" ref="D28:I28" si="1">SUM(D16:D27)</f>
        <v>0</v>
      </c>
      <c r="E28" s="179">
        <f t="shared" si="1"/>
        <v>0</v>
      </c>
      <c r="F28" s="179">
        <f t="shared" si="1"/>
        <v>0</v>
      </c>
      <c r="G28" s="179">
        <f t="shared" si="1"/>
        <v>0</v>
      </c>
      <c r="H28" s="179">
        <f t="shared" si="1"/>
        <v>0</v>
      </c>
      <c r="I28" s="179">
        <f t="shared" si="1"/>
        <v>0</v>
      </c>
      <c r="J28" s="179">
        <f>SUM((SUM(J16:J18))+(SUM(J24:J27)))</f>
        <v>0</v>
      </c>
      <c r="K28" s="233"/>
      <c r="L28" s="89"/>
    </row>
    <row r="29" spans="1:12" ht="15.75" x14ac:dyDescent="0.25">
      <c r="A29" s="109"/>
      <c r="B29" s="166"/>
      <c r="C29" s="113"/>
      <c r="D29" s="166"/>
      <c r="E29" s="166"/>
      <c r="F29" s="166"/>
      <c r="G29" s="166"/>
      <c r="H29" s="274"/>
      <c r="I29" s="170"/>
      <c r="J29" s="170"/>
      <c r="K29" s="89"/>
      <c r="L29" s="89"/>
    </row>
    <row r="30" spans="1:12" ht="15.75" x14ac:dyDescent="0.25">
      <c r="A30" s="115" t="s">
        <v>145</v>
      </c>
      <c r="B30" s="166"/>
      <c r="C30" s="113"/>
      <c r="D30" s="384"/>
      <c r="E30" s="166"/>
      <c r="F30" s="170" t="s">
        <v>97</v>
      </c>
      <c r="G30" s="170" t="s">
        <v>97</v>
      </c>
      <c r="H30" s="294"/>
      <c r="I30" s="551"/>
      <c r="J30" s="551"/>
      <c r="K30" s="89"/>
      <c r="L30" s="89"/>
    </row>
    <row r="31" spans="1:12" ht="15.75" x14ac:dyDescent="0.25">
      <c r="A31" s="115"/>
      <c r="B31" s="166"/>
      <c r="C31" s="113"/>
      <c r="D31" s="166"/>
      <c r="E31" s="166"/>
      <c r="F31" s="166"/>
      <c r="G31" s="166"/>
      <c r="H31" s="170"/>
      <c r="I31" s="170"/>
      <c r="J31" s="170"/>
      <c r="K31" s="89"/>
      <c r="L31" s="89"/>
    </row>
    <row r="32" spans="1:12" ht="15.75" x14ac:dyDescent="0.25">
      <c r="A32" s="115"/>
      <c r="B32" s="165" t="s">
        <v>18</v>
      </c>
      <c r="C32" s="113"/>
      <c r="D32" s="166"/>
      <c r="E32" s="166" t="s">
        <v>145</v>
      </c>
      <c r="F32" s="166"/>
      <c r="G32" s="166"/>
      <c r="H32" s="170"/>
      <c r="I32" s="170"/>
      <c r="J32" s="199"/>
      <c r="K32" s="89"/>
      <c r="L32" s="89"/>
    </row>
    <row r="33" spans="1:14" ht="15.75" x14ac:dyDescent="0.25">
      <c r="A33" s="89"/>
      <c r="B33" s="166"/>
      <c r="C33" s="113"/>
      <c r="D33" s="166"/>
      <c r="E33" s="166"/>
      <c r="F33" s="166"/>
      <c r="G33" s="166"/>
      <c r="H33" s="170"/>
      <c r="I33" s="170"/>
      <c r="J33" s="170"/>
      <c r="K33" s="89"/>
      <c r="L33" s="89"/>
      <c r="N33" s="325"/>
    </row>
    <row r="34" spans="1:14" ht="15.75" x14ac:dyDescent="0.25">
      <c r="A34" s="115"/>
      <c r="B34" s="211" t="s">
        <v>407</v>
      </c>
      <c r="C34" s="113"/>
      <c r="D34" s="166"/>
      <c r="E34" s="166"/>
      <c r="F34" s="166"/>
      <c r="G34" s="166"/>
      <c r="H34" s="166"/>
      <c r="I34" s="166"/>
      <c r="J34" s="166"/>
      <c r="K34" s="89"/>
      <c r="L34" s="89"/>
    </row>
    <row r="35" spans="1:14" ht="15.75" x14ac:dyDescent="0.25">
      <c r="A35" s="115"/>
      <c r="B35" s="210" t="s">
        <v>162</v>
      </c>
      <c r="C35" s="193"/>
      <c r="D35" s="192"/>
      <c r="E35" s="192"/>
      <c r="F35" s="192"/>
      <c r="G35" s="192"/>
      <c r="H35" s="192"/>
      <c r="I35" s="192"/>
      <c r="J35" s="192"/>
      <c r="K35" s="11"/>
      <c r="L35" s="11"/>
    </row>
    <row r="36" spans="1:14" ht="15.75" x14ac:dyDescent="0.25">
      <c r="A36" s="40"/>
      <c r="B36" s="210" t="s">
        <v>408</v>
      </c>
      <c r="C36" s="193"/>
      <c r="D36" s="192"/>
      <c r="E36" s="192"/>
      <c r="F36" s="192"/>
      <c r="G36" s="192"/>
      <c r="H36" s="192"/>
      <c r="I36" s="192"/>
      <c r="J36" s="192"/>
      <c r="K36" s="11"/>
      <c r="L36" s="11"/>
    </row>
    <row r="37" spans="1:14" x14ac:dyDescent="0.2">
      <c r="A37" s="35"/>
      <c r="B37" s="11"/>
      <c r="C37" s="13"/>
      <c r="D37" s="11"/>
      <c r="E37" s="11"/>
      <c r="F37" s="11"/>
      <c r="G37" s="11"/>
      <c r="H37" s="11"/>
      <c r="I37" s="11"/>
      <c r="J37" s="11"/>
      <c r="K37" s="11"/>
      <c r="L37" s="11"/>
    </row>
    <row r="39" spans="1:14" x14ac:dyDescent="0.2">
      <c r="G39" s="325">
        <f>'Company Payroll'!R73</f>
        <v>0</v>
      </c>
      <c r="H39" s="325">
        <f>'Company Payroll'!S73</f>
        <v>0</v>
      </c>
    </row>
  </sheetData>
  <mergeCells count="6">
    <mergeCell ref="E6:F6"/>
    <mergeCell ref="E8:F8"/>
    <mergeCell ref="A1:K1"/>
    <mergeCell ref="D3:G3"/>
    <mergeCell ref="A2:K2"/>
    <mergeCell ref="E5:F5"/>
  </mergeCells>
  <phoneticPr fontId="0" type="noConversion"/>
  <printOptions horizontalCentered="1"/>
  <pageMargins left="0.28999999999999998" right="0.25" top="0.75" bottom="0.28999999999999998" header="0.25" footer="0.25"/>
  <pageSetup scale="88" orientation="landscape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workbookViewId="0">
      <pane ySplit="14" topLeftCell="A15" activePane="bottomLeft" state="frozen"/>
      <selection activeCell="H22" sqref="H22:I22"/>
      <selection pane="bottomLeft" activeCell="K23" sqref="K23"/>
    </sheetView>
  </sheetViews>
  <sheetFormatPr defaultColWidth="14.7109375" defaultRowHeight="12.75" x14ac:dyDescent="0.2"/>
  <cols>
    <col min="1" max="1" width="9.7109375" style="36" customWidth="1"/>
    <col min="2" max="2" width="22.42578125" style="7" customWidth="1"/>
    <col min="3" max="3" width="15.7109375" style="37" customWidth="1"/>
    <col min="4" max="9" width="14.7109375" style="7" customWidth="1"/>
    <col min="10" max="10" width="14.42578125" style="7" customWidth="1"/>
    <col min="11" max="11" width="35" style="7" customWidth="1"/>
    <col min="12" max="16384" width="14.7109375" style="7"/>
  </cols>
  <sheetData>
    <row r="1" spans="1:12" ht="30" x14ac:dyDescent="0.4">
      <c r="A1" s="704" t="s">
        <v>26</v>
      </c>
      <c r="B1" s="705"/>
      <c r="C1" s="705"/>
      <c r="D1" s="705"/>
      <c r="E1" s="705"/>
      <c r="F1" s="705"/>
      <c r="G1" s="705"/>
      <c r="H1" s="705"/>
      <c r="I1" s="705"/>
      <c r="J1" s="705"/>
      <c r="K1" s="705"/>
    </row>
    <row r="2" spans="1:12" ht="23.25" x14ac:dyDescent="0.35">
      <c r="A2" s="706" t="s">
        <v>117</v>
      </c>
      <c r="B2" s="707"/>
      <c r="C2" s="707"/>
      <c r="D2" s="707"/>
      <c r="E2" s="707"/>
      <c r="F2" s="707"/>
      <c r="G2" s="707"/>
      <c r="H2" s="707"/>
      <c r="I2" s="707"/>
      <c r="J2" s="707"/>
      <c r="K2" s="707"/>
    </row>
    <row r="3" spans="1:12" ht="18" x14ac:dyDescent="0.25">
      <c r="A3" s="109" t="s">
        <v>145</v>
      </c>
      <c r="B3" s="159"/>
      <c r="C3" s="159"/>
      <c r="D3" s="730" t="s">
        <v>133</v>
      </c>
      <c r="E3" s="725"/>
      <c r="F3" s="725"/>
      <c r="G3" s="725"/>
      <c r="H3" s="159"/>
      <c r="I3" s="159"/>
      <c r="J3" s="159"/>
      <c r="K3" s="159"/>
    </row>
    <row r="4" spans="1:12" x14ac:dyDescent="0.2">
      <c r="A4" s="109"/>
      <c r="B4" s="89"/>
      <c r="C4" s="90"/>
      <c r="D4" s="89"/>
      <c r="E4" s="89"/>
      <c r="F4" s="89"/>
      <c r="G4" s="89"/>
      <c r="H4" s="111"/>
      <c r="I4" s="112"/>
      <c r="J4" s="89"/>
      <c r="K4" s="89"/>
    </row>
    <row r="5" spans="1:12" ht="15.75" x14ac:dyDescent="0.25">
      <c r="A5" s="35"/>
      <c r="B5" s="165" t="str">
        <f>'Company Payroll'!C1</f>
        <v>SHOW NAME</v>
      </c>
      <c r="C5" s="113"/>
      <c r="D5" s="166"/>
      <c r="E5" s="708" t="s">
        <v>30</v>
      </c>
      <c r="F5" s="709"/>
      <c r="G5" s="166"/>
      <c r="H5" s="167"/>
      <c r="I5" s="168"/>
      <c r="J5" s="89"/>
      <c r="K5" s="89"/>
    </row>
    <row r="6" spans="1:12" ht="18" x14ac:dyDescent="0.25">
      <c r="A6" s="35"/>
      <c r="B6" s="165" t="str">
        <f>'Company Payroll'!C2</f>
        <v>c/o DTE Management</v>
      </c>
      <c r="C6" s="113"/>
      <c r="D6" s="166"/>
      <c r="E6" s="723" t="str">
        <f>'Company Payroll'!A3</f>
        <v>MM/DD/YYYY</v>
      </c>
      <c r="F6" s="724"/>
      <c r="G6" s="166"/>
      <c r="H6" s="167"/>
      <c r="I6" s="168"/>
      <c r="J6" s="89"/>
      <c r="K6" s="89"/>
    </row>
    <row r="7" spans="1:12" ht="15.75" x14ac:dyDescent="0.25">
      <c r="A7" s="35"/>
      <c r="B7" s="165" t="str">
        <f>'Company Payroll'!C3</f>
        <v>1501 Broadway, Suite 1304</v>
      </c>
      <c r="C7" s="113"/>
      <c r="D7" s="166"/>
      <c r="E7" s="166"/>
      <c r="F7" s="166"/>
      <c r="G7" s="166"/>
      <c r="H7" s="167" t="s">
        <v>48</v>
      </c>
      <c r="I7" s="168" t="str">
        <f>'Payment Summary'!I6</f>
        <v>XX-XXXXXXX</v>
      </c>
      <c r="J7" s="89"/>
      <c r="K7" s="89"/>
    </row>
    <row r="8" spans="1:12" ht="15.75" x14ac:dyDescent="0.25">
      <c r="A8" s="35"/>
      <c r="B8" s="165" t="str">
        <f>'Company Payroll'!C4</f>
        <v>New York, NY 10036</v>
      </c>
      <c r="C8" s="113"/>
      <c r="D8" s="166"/>
      <c r="E8" s="708"/>
      <c r="F8" s="701"/>
      <c r="G8" s="166"/>
      <c r="H8" s="167"/>
      <c r="I8" s="169"/>
      <c r="J8" s="89"/>
      <c r="K8" s="89"/>
    </row>
    <row r="9" spans="1:12" ht="15.75" x14ac:dyDescent="0.25">
      <c r="A9" s="109" t="s">
        <v>145</v>
      </c>
      <c r="B9" s="166"/>
      <c r="C9" s="113"/>
      <c r="D9" s="166"/>
      <c r="E9" s="166"/>
      <c r="F9" s="166"/>
      <c r="G9" s="166"/>
      <c r="H9" s="167"/>
      <c r="I9" s="169"/>
      <c r="J9" s="89"/>
      <c r="K9" s="89"/>
    </row>
    <row r="10" spans="1:12" ht="15.75" x14ac:dyDescent="0.25">
      <c r="A10" s="109"/>
      <c r="B10" s="166"/>
      <c r="C10" s="113"/>
      <c r="D10" s="166"/>
      <c r="E10" s="166"/>
      <c r="F10" s="166"/>
      <c r="G10" s="166"/>
      <c r="H10" s="167"/>
      <c r="I10" s="169"/>
      <c r="J10" s="89"/>
      <c r="K10" s="89"/>
    </row>
    <row r="11" spans="1:12" ht="15.75" x14ac:dyDescent="0.25">
      <c r="A11" s="109"/>
      <c r="B11" s="166"/>
      <c r="C11" s="113"/>
      <c r="D11" s="166"/>
      <c r="E11" s="166"/>
      <c r="F11" s="166"/>
      <c r="G11" s="166"/>
      <c r="H11" s="167"/>
      <c r="I11" s="169"/>
      <c r="J11" s="170" t="s">
        <v>145</v>
      </c>
      <c r="K11" s="89"/>
    </row>
    <row r="12" spans="1:12" ht="15.75" x14ac:dyDescent="0.25">
      <c r="A12" s="109"/>
      <c r="B12" s="166"/>
      <c r="C12" s="113"/>
      <c r="D12" s="166"/>
      <c r="E12" s="166"/>
      <c r="F12" s="166"/>
      <c r="G12" s="166"/>
      <c r="H12" s="170" t="s">
        <v>145</v>
      </c>
      <c r="I12" s="117" t="s">
        <v>81</v>
      </c>
      <c r="J12" s="11"/>
      <c r="K12" s="89"/>
    </row>
    <row r="13" spans="1:12" ht="15.75" x14ac:dyDescent="0.25">
      <c r="A13" s="163"/>
      <c r="B13" s="170"/>
      <c r="C13" s="170" t="s">
        <v>9</v>
      </c>
      <c r="D13" s="170" t="s">
        <v>11</v>
      </c>
      <c r="E13" s="170" t="s">
        <v>75</v>
      </c>
      <c r="F13" s="170" t="s">
        <v>130</v>
      </c>
      <c r="G13" s="170" t="s">
        <v>142</v>
      </c>
      <c r="H13" s="117"/>
      <c r="I13" s="170" t="s">
        <v>122</v>
      </c>
      <c r="J13" s="170" t="s">
        <v>134</v>
      </c>
      <c r="K13" s="11"/>
    </row>
    <row r="14" spans="1:12" s="39" customFormat="1" ht="15.75" x14ac:dyDescent="0.25">
      <c r="A14" s="162"/>
      <c r="B14" s="171" t="s">
        <v>145</v>
      </c>
      <c r="C14" s="171" t="s">
        <v>10</v>
      </c>
      <c r="D14" s="171" t="s">
        <v>82</v>
      </c>
      <c r="E14" s="171" t="s">
        <v>124</v>
      </c>
      <c r="F14" s="171" t="s">
        <v>124</v>
      </c>
      <c r="G14" s="171" t="s">
        <v>82</v>
      </c>
      <c r="H14" s="183"/>
      <c r="I14" s="172">
        <v>4.4999999999999998E-2</v>
      </c>
      <c r="J14" s="172" t="s">
        <v>42</v>
      </c>
      <c r="K14" s="172" t="s">
        <v>147</v>
      </c>
      <c r="L14" s="7"/>
    </row>
    <row r="15" spans="1:12" s="39" customFormat="1" ht="15.75" x14ac:dyDescent="0.25">
      <c r="A15" s="161"/>
      <c r="B15" s="174" t="s">
        <v>125</v>
      </c>
      <c r="C15" s="171"/>
      <c r="D15" s="171"/>
      <c r="E15" s="171"/>
      <c r="F15" s="171"/>
      <c r="G15" s="171"/>
      <c r="H15" s="184"/>
      <c r="I15" s="171"/>
      <c r="J15" s="171"/>
      <c r="K15" s="31"/>
      <c r="L15" s="7"/>
    </row>
    <row r="16" spans="1:12" ht="19.5" customHeight="1" x14ac:dyDescent="0.25">
      <c r="A16" s="160"/>
      <c r="B16" s="175">
        <f>'Company Payroll'!A67</f>
        <v>0</v>
      </c>
      <c r="C16" s="272">
        <f>'Company Payroll'!B67</f>
        <v>0</v>
      </c>
      <c r="D16" s="176">
        <f>APTAM!D16</f>
        <v>0</v>
      </c>
      <c r="E16" s="176">
        <f>'Company Payroll'!K67</f>
        <v>0</v>
      </c>
      <c r="F16" s="176">
        <f>'Company Payroll'!M67</f>
        <v>0</v>
      </c>
      <c r="G16" s="176">
        <f>D16+F16+E16</f>
        <v>0</v>
      </c>
      <c r="H16" s="88"/>
      <c r="I16" s="176">
        <f>IF(G16&gt;0, I$14*G16, I$14*0)</f>
        <v>0</v>
      </c>
      <c r="J16" s="216"/>
      <c r="K16" s="89"/>
    </row>
    <row r="17" spans="1:12" ht="19.5" customHeight="1" x14ac:dyDescent="0.25">
      <c r="A17" s="160"/>
      <c r="B17" s="175">
        <f>'Company Payroll'!A68</f>
        <v>0</v>
      </c>
      <c r="C17" s="272">
        <f>'Company Payroll'!B68</f>
        <v>0</v>
      </c>
      <c r="D17" s="176">
        <f>D16</f>
        <v>0</v>
      </c>
      <c r="E17" s="176">
        <f>APTAM!E17</f>
        <v>0</v>
      </c>
      <c r="F17" s="176">
        <f>F16</f>
        <v>0</v>
      </c>
      <c r="G17" s="176">
        <f>G16</f>
        <v>0</v>
      </c>
      <c r="H17" s="88"/>
      <c r="I17" s="176">
        <f>IF(G17&gt;0, I$14*G17, I$14*0)</f>
        <v>0</v>
      </c>
      <c r="J17" s="176"/>
      <c r="K17" s="685"/>
    </row>
    <row r="18" spans="1:12" ht="15.75" x14ac:dyDescent="0.25">
      <c r="A18" s="160"/>
      <c r="B18" s="175">
        <f>'Company Payroll'!A69</f>
        <v>0</v>
      </c>
      <c r="C18" s="272">
        <f>'Company Payroll'!B69</f>
        <v>0</v>
      </c>
      <c r="D18" s="176">
        <f>APTAM!D18</f>
        <v>0</v>
      </c>
      <c r="E18" s="176">
        <f>APTAM!E18</f>
        <v>0</v>
      </c>
      <c r="F18" s="176">
        <f>APTAM!F18</f>
        <v>0</v>
      </c>
      <c r="G18" s="176">
        <f>D18+E18+F18</f>
        <v>0</v>
      </c>
      <c r="H18" s="88"/>
      <c r="I18" s="176">
        <f>IF(G18&gt;0, I$14*G18, I$14*0)</f>
        <v>0</v>
      </c>
      <c r="J18" s="216"/>
      <c r="K18" s="337"/>
    </row>
    <row r="19" spans="1:12" ht="15.75" x14ac:dyDescent="0.25">
      <c r="A19" s="160"/>
      <c r="B19" s="93"/>
      <c r="C19" s="275"/>
      <c r="D19" s="88"/>
      <c r="E19" s="88"/>
      <c r="F19" s="88"/>
      <c r="G19" s="88"/>
      <c r="H19" s="88"/>
      <c r="I19" s="88"/>
      <c r="J19" s="88"/>
      <c r="K19" s="231"/>
    </row>
    <row r="20" spans="1:12" ht="15.75" x14ac:dyDescent="0.25">
      <c r="A20" s="160"/>
      <c r="B20" s="177" t="s">
        <v>120</v>
      </c>
      <c r="C20" s="276"/>
      <c r="D20" s="166"/>
      <c r="E20" s="166"/>
      <c r="F20" s="166"/>
      <c r="G20" s="166"/>
      <c r="H20" s="93"/>
      <c r="I20" s="166"/>
      <c r="J20" s="166"/>
      <c r="K20" s="231"/>
    </row>
    <row r="21" spans="1:12" ht="15.75" x14ac:dyDescent="0.25">
      <c r="A21" s="160"/>
      <c r="B21" s="175">
        <f>'Company Payroll'!A70</f>
        <v>0</v>
      </c>
      <c r="C21" s="272">
        <f>'Company Payroll'!B70</f>
        <v>0</v>
      </c>
      <c r="D21" s="176">
        <f>APTAM!D24</f>
        <v>0</v>
      </c>
      <c r="E21" s="176">
        <f>APTAM!E24</f>
        <v>0</v>
      </c>
      <c r="F21" s="176">
        <f>APTAM!F24</f>
        <v>0</v>
      </c>
      <c r="G21" s="176">
        <f>D21+E21+F21</f>
        <v>0</v>
      </c>
      <c r="H21" s="88"/>
      <c r="I21" s="176"/>
      <c r="J21" s="216"/>
      <c r="K21" s="337"/>
    </row>
    <row r="22" spans="1:12" ht="15.75" x14ac:dyDescent="0.25">
      <c r="A22" s="160"/>
      <c r="B22" s="175">
        <f>'Company Payroll'!A66</f>
        <v>0</v>
      </c>
      <c r="C22" s="272">
        <f>'Company Payroll'!B66</f>
        <v>0</v>
      </c>
      <c r="D22" s="176">
        <f>'Company Payroll'!D66</f>
        <v>0</v>
      </c>
      <c r="E22" s="176">
        <f>'Company Payroll'!K66</f>
        <v>0</v>
      </c>
      <c r="F22" s="176">
        <f>'Company Payroll'!M66</f>
        <v>0</v>
      </c>
      <c r="G22" s="176">
        <f>D22+E22+F22</f>
        <v>0</v>
      </c>
      <c r="H22" s="88"/>
      <c r="I22" s="176"/>
      <c r="J22" s="216"/>
      <c r="K22" s="337"/>
    </row>
    <row r="23" spans="1:12" ht="15.75" x14ac:dyDescent="0.25">
      <c r="A23" s="160"/>
      <c r="B23" s="175">
        <f>'Company Payroll'!A71</f>
        <v>0</v>
      </c>
      <c r="C23" s="272">
        <f>'Company Payroll'!B71</f>
        <v>0</v>
      </c>
      <c r="D23" s="176">
        <f>APTAM!D26</f>
        <v>0</v>
      </c>
      <c r="E23" s="176">
        <f>APTAM!E26</f>
        <v>0</v>
      </c>
      <c r="F23" s="176">
        <f>APTAM!F26</f>
        <v>0</v>
      </c>
      <c r="G23" s="176">
        <f>D23+E23+F23</f>
        <v>0</v>
      </c>
      <c r="H23" s="88"/>
      <c r="I23" s="176"/>
      <c r="J23" s="216"/>
      <c r="K23" s="337"/>
    </row>
    <row r="24" spans="1:12" ht="15.75" x14ac:dyDescent="0.25">
      <c r="A24" s="160"/>
      <c r="B24" s="175">
        <f>'Company Payroll'!A72</f>
        <v>0</v>
      </c>
      <c r="C24" s="272">
        <f>'Company Payroll'!B72</f>
        <v>0</v>
      </c>
      <c r="D24" s="176">
        <f>APTAM!D27</f>
        <v>0</v>
      </c>
      <c r="E24" s="176">
        <f>APTAM!E27</f>
        <v>0</v>
      </c>
      <c r="F24" s="176">
        <f>APTAM!F27</f>
        <v>0</v>
      </c>
      <c r="G24" s="176">
        <f>D24+F24</f>
        <v>0</v>
      </c>
      <c r="H24" s="88"/>
      <c r="I24" s="176"/>
      <c r="J24" s="216"/>
      <c r="K24" s="337"/>
    </row>
    <row r="25" spans="1:12" s="296" customFormat="1" ht="15.75" x14ac:dyDescent="0.25">
      <c r="A25" s="160"/>
      <c r="B25" s="93"/>
      <c r="C25" s="275"/>
      <c r="D25" s="88"/>
      <c r="E25" s="88"/>
      <c r="F25" s="88"/>
      <c r="G25" s="88"/>
      <c r="H25" s="88"/>
      <c r="I25" s="88"/>
      <c r="J25" s="88"/>
      <c r="K25" s="295"/>
      <c r="L25" s="7"/>
    </row>
    <row r="26" spans="1:12" s="296" customFormat="1" ht="16.5" thickBot="1" x14ac:dyDescent="0.3">
      <c r="A26" s="160"/>
      <c r="B26" s="93"/>
      <c r="C26" s="95"/>
      <c r="D26" s="88"/>
      <c r="E26" s="88"/>
      <c r="F26" s="88"/>
      <c r="G26" s="88"/>
      <c r="H26" s="88"/>
      <c r="I26" s="88"/>
      <c r="J26" s="88"/>
      <c r="K26" s="295"/>
      <c r="L26" s="7"/>
    </row>
    <row r="27" spans="1:12" ht="16.5" thickBot="1" x14ac:dyDescent="0.3">
      <c r="A27" s="109"/>
      <c r="B27" s="166"/>
      <c r="C27" s="178" t="s">
        <v>126</v>
      </c>
      <c r="D27" s="180">
        <f>SUM(D16:D26)</f>
        <v>0</v>
      </c>
      <c r="E27" s="180">
        <f>SUM(E16:E26)</f>
        <v>0</v>
      </c>
      <c r="F27" s="180">
        <f>SUM(F16:F26)</f>
        <v>0</v>
      </c>
      <c r="G27" s="180">
        <f>SUM(G16:G26)</f>
        <v>0</v>
      </c>
      <c r="H27" s="185"/>
      <c r="I27" s="180">
        <f>SUM(I16:I26)</f>
        <v>0</v>
      </c>
      <c r="J27" s="180">
        <f>SUM(J16:J26)</f>
        <v>0</v>
      </c>
      <c r="K27" s="231"/>
    </row>
    <row r="28" spans="1:12" ht="15.75" x14ac:dyDescent="0.25">
      <c r="A28" s="109"/>
      <c r="B28" s="166"/>
      <c r="C28" s="113"/>
      <c r="D28" s="166"/>
      <c r="E28" s="166"/>
      <c r="F28" s="166"/>
      <c r="G28" s="166"/>
      <c r="H28" s="93"/>
      <c r="I28" s="166"/>
      <c r="J28" s="89"/>
      <c r="K28" s="11"/>
    </row>
    <row r="29" spans="1:12" ht="15.75" x14ac:dyDescent="0.25">
      <c r="A29" s="115" t="s">
        <v>145</v>
      </c>
      <c r="B29" s="166"/>
      <c r="C29" s="113"/>
      <c r="D29" s="166"/>
      <c r="E29" s="166"/>
      <c r="F29" s="166"/>
      <c r="G29" s="170" t="s">
        <v>97</v>
      </c>
      <c r="H29" s="117"/>
      <c r="I29" s="294"/>
      <c r="J29" s="688"/>
      <c r="K29" s="11"/>
    </row>
    <row r="30" spans="1:12" ht="15.75" x14ac:dyDescent="0.25">
      <c r="A30" s="115"/>
      <c r="B30" s="166"/>
      <c r="C30" s="113"/>
      <c r="D30" s="166"/>
      <c r="E30" s="166"/>
      <c r="F30" s="166"/>
      <c r="G30" s="170"/>
      <c r="H30" s="170"/>
      <c r="I30" s="170"/>
      <c r="J30" s="89"/>
      <c r="K30" s="89"/>
    </row>
    <row r="31" spans="1:12" ht="15.75" x14ac:dyDescent="0.25">
      <c r="A31" s="115"/>
      <c r="B31" s="165" t="s">
        <v>18</v>
      </c>
      <c r="C31" s="113"/>
      <c r="D31" s="166"/>
      <c r="E31" s="166"/>
      <c r="F31" s="166"/>
      <c r="G31" s="170"/>
      <c r="H31" s="170"/>
      <c r="I31" s="170"/>
      <c r="J31" s="89"/>
      <c r="K31" s="89"/>
    </row>
    <row r="32" spans="1:12" ht="15.75" x14ac:dyDescent="0.25">
      <c r="A32" s="89"/>
      <c r="B32" s="166"/>
      <c r="C32" s="113"/>
      <c r="D32" s="166"/>
      <c r="E32" s="166"/>
      <c r="F32" s="166"/>
      <c r="G32" s="170"/>
      <c r="H32" s="170"/>
      <c r="I32" s="170"/>
      <c r="J32" s="89"/>
      <c r="K32" s="89"/>
    </row>
    <row r="33" spans="1:11" ht="15.75" x14ac:dyDescent="0.25">
      <c r="A33" s="115"/>
      <c r="B33" s="211" t="s">
        <v>407</v>
      </c>
      <c r="C33" s="113"/>
      <c r="D33" s="166"/>
      <c r="E33" s="166"/>
      <c r="F33" s="166"/>
      <c r="G33" s="166"/>
      <c r="H33" s="166"/>
      <c r="I33" s="166"/>
      <c r="J33" s="89"/>
      <c r="K33" s="89"/>
    </row>
    <row r="34" spans="1:11" ht="15.75" x14ac:dyDescent="0.25">
      <c r="A34" s="115"/>
      <c r="B34" s="210" t="s">
        <v>162</v>
      </c>
      <c r="C34" s="193"/>
      <c r="D34" s="192"/>
      <c r="E34" s="192"/>
      <c r="F34" s="192"/>
      <c r="G34" s="192"/>
      <c r="H34" s="192"/>
      <c r="I34" s="192"/>
      <c r="J34" s="11"/>
      <c r="K34" s="11"/>
    </row>
    <row r="35" spans="1:11" ht="15.75" x14ac:dyDescent="0.25">
      <c r="A35" s="40"/>
      <c r="B35" s="210" t="s">
        <v>408</v>
      </c>
      <c r="C35" s="193"/>
      <c r="D35" s="192"/>
      <c r="E35" s="192"/>
      <c r="F35" s="192"/>
      <c r="G35" s="192"/>
      <c r="H35" s="192"/>
      <c r="I35" s="192"/>
      <c r="J35" s="11"/>
      <c r="K35" s="11"/>
    </row>
    <row r="36" spans="1:11" x14ac:dyDescent="0.2">
      <c r="A36" s="35"/>
      <c r="B36" s="11"/>
      <c r="C36" s="13"/>
      <c r="D36" s="11"/>
      <c r="E36" s="11"/>
      <c r="F36" s="11"/>
      <c r="G36" s="11"/>
      <c r="H36" s="11"/>
      <c r="I36" s="11"/>
      <c r="J36" s="11"/>
      <c r="K36" s="11"/>
    </row>
  </sheetData>
  <mergeCells count="6">
    <mergeCell ref="E6:F6"/>
    <mergeCell ref="E8:F8"/>
    <mergeCell ref="A1:K1"/>
    <mergeCell ref="D3:G3"/>
    <mergeCell ref="A2:K2"/>
    <mergeCell ref="E5:F5"/>
  </mergeCells>
  <phoneticPr fontId="0" type="noConversion"/>
  <printOptions horizontalCentered="1"/>
  <pageMargins left="0.28999999999999998" right="0.25" top="0.75" bottom="0.28999999999999998" header="0.25" footer="0.25"/>
  <pageSetup scale="73" orientation="landscape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view="pageBreakPreview" zoomScale="75" zoomScaleNormal="125" zoomScaleSheetLayoutView="75" zoomScalePageLayoutView="125" workbookViewId="0">
      <pane ySplit="13" topLeftCell="A41" activePane="bottomLeft" state="frozen"/>
      <selection activeCell="B1" sqref="B1"/>
      <selection pane="bottomLeft" activeCell="J57" sqref="J57"/>
    </sheetView>
  </sheetViews>
  <sheetFormatPr defaultColWidth="14.7109375" defaultRowHeight="12.75" x14ac:dyDescent="0.2"/>
  <cols>
    <col min="1" max="1" width="26.140625" style="7" customWidth="1"/>
    <col min="2" max="3" width="14.7109375" style="37" customWidth="1"/>
    <col min="4" max="4" width="12.42578125" style="7" customWidth="1"/>
    <col min="5" max="5" width="2.7109375" style="7" customWidth="1"/>
    <col min="6" max="6" width="11.7109375" style="7" customWidth="1"/>
    <col min="7" max="7" width="2.7109375" style="7" customWidth="1"/>
    <col min="8" max="8" width="11.7109375" style="7" customWidth="1"/>
    <col min="9" max="9" width="2.7109375" style="7" customWidth="1"/>
    <col min="10" max="10" width="12.42578125" style="7" customWidth="1"/>
    <col min="11" max="11" width="11.7109375" style="38" customWidth="1"/>
    <col min="12" max="13" width="11.7109375" style="7" customWidth="1"/>
    <col min="14" max="14" width="15.7109375" style="7" customWidth="1"/>
    <col min="15" max="16384" width="14.7109375" style="7"/>
  </cols>
  <sheetData>
    <row r="1" spans="1:18" ht="27" x14ac:dyDescent="0.25">
      <c r="A1" s="166"/>
      <c r="B1" s="113"/>
      <c r="C1" s="113"/>
      <c r="D1" s="202"/>
      <c r="E1" s="214" t="s">
        <v>144</v>
      </c>
      <c r="F1" s="214"/>
      <c r="G1" s="214"/>
      <c r="H1" s="166"/>
      <c r="I1" s="166"/>
      <c r="J1" s="166"/>
      <c r="K1" s="194"/>
      <c r="L1" s="89"/>
      <c r="M1" s="89"/>
      <c r="N1" s="205"/>
    </row>
    <row r="2" spans="1:18" ht="27" x14ac:dyDescent="0.25">
      <c r="A2" s="166"/>
      <c r="B2" s="113"/>
      <c r="C2" s="113"/>
      <c r="D2" s="202"/>
      <c r="E2" s="288" t="s">
        <v>19</v>
      </c>
      <c r="F2" s="288"/>
      <c r="G2" s="288"/>
      <c r="H2" s="166"/>
      <c r="I2" s="166"/>
      <c r="J2" s="166"/>
      <c r="K2" s="194"/>
      <c r="L2" s="89"/>
      <c r="M2" s="89"/>
      <c r="N2" s="205"/>
    </row>
    <row r="3" spans="1:18" ht="20.25" x14ac:dyDescent="0.25">
      <c r="A3" s="166"/>
      <c r="B3" s="113"/>
      <c r="C3" s="113"/>
      <c r="D3" s="202"/>
      <c r="E3" s="212" t="s">
        <v>5</v>
      </c>
      <c r="F3" s="212"/>
      <c r="G3" s="212"/>
      <c r="H3" s="166"/>
      <c r="I3" s="166"/>
      <c r="J3" s="166"/>
      <c r="K3" s="194"/>
      <c r="L3" s="89"/>
      <c r="M3" s="89"/>
      <c r="N3" s="205"/>
    </row>
    <row r="4" spans="1:18" ht="20.25" x14ac:dyDescent="0.25">
      <c r="A4" s="166"/>
      <c r="B4" s="113"/>
      <c r="C4" s="113"/>
      <c r="D4" s="202"/>
      <c r="E4" s="212" t="s">
        <v>17</v>
      </c>
      <c r="F4" s="212"/>
      <c r="G4" s="212"/>
      <c r="H4" s="166"/>
      <c r="I4" s="166"/>
      <c r="J4" s="166"/>
      <c r="K4" s="194"/>
      <c r="L4" s="89"/>
      <c r="M4" s="89"/>
      <c r="N4" s="205"/>
    </row>
    <row r="5" spans="1:18" ht="8.1" customHeight="1" x14ac:dyDescent="0.25">
      <c r="A5" s="166"/>
      <c r="B5" s="113"/>
      <c r="C5" s="113"/>
      <c r="D5" s="202"/>
      <c r="E5" s="213"/>
      <c r="F5" s="213"/>
      <c r="G5" s="213"/>
      <c r="H5" s="166"/>
      <c r="I5" s="166"/>
      <c r="J5" s="166"/>
      <c r="K5" s="194"/>
      <c r="L5" s="89"/>
      <c r="M5" s="89"/>
      <c r="N5" s="205"/>
    </row>
    <row r="6" spans="1:18" ht="15.75" x14ac:dyDescent="0.25">
      <c r="A6" s="165" t="str">
        <f>'Company Payroll'!C1</f>
        <v>SHOW NAME</v>
      </c>
      <c r="B6" s="113"/>
      <c r="C6" s="113"/>
      <c r="D6" s="113"/>
      <c r="E6" s="113" t="s">
        <v>194</v>
      </c>
      <c r="F6" s="113"/>
      <c r="G6" s="113"/>
      <c r="H6" s="166"/>
      <c r="I6" s="166"/>
      <c r="J6" s="166"/>
      <c r="K6" s="194"/>
      <c r="L6" s="89"/>
      <c r="M6" s="89"/>
      <c r="N6" s="205"/>
    </row>
    <row r="7" spans="1:18" ht="18" x14ac:dyDescent="0.25">
      <c r="A7" s="165" t="str">
        <f>'Company Payroll'!C2</f>
        <v>c/o DTE Management</v>
      </c>
      <c r="B7" s="166"/>
      <c r="C7" s="166"/>
      <c r="D7" s="723" t="str">
        <f>'Company Payroll'!A3</f>
        <v>MM/DD/YYYY</v>
      </c>
      <c r="E7" s="734"/>
      <c r="F7" s="734"/>
      <c r="G7" s="734"/>
      <c r="H7" s="734"/>
      <c r="I7" s="166"/>
      <c r="J7" s="166"/>
      <c r="K7" s="194"/>
      <c r="L7" s="89"/>
      <c r="M7" s="89"/>
      <c r="N7" s="205"/>
    </row>
    <row r="8" spans="1:18" ht="16.5" x14ac:dyDescent="0.3">
      <c r="A8" s="165" t="str">
        <f>'Company Payroll'!C3</f>
        <v>1501 Broadway, Suite 1304</v>
      </c>
      <c r="B8" s="113"/>
      <c r="C8" s="113"/>
      <c r="D8" s="354" t="s">
        <v>193</v>
      </c>
      <c r="E8" s="735" t="e">
        <f>D7-7</f>
        <v>#VALUE!</v>
      </c>
      <c r="F8" s="735"/>
      <c r="G8" s="735"/>
      <c r="H8" s="736"/>
      <c r="I8" s="736"/>
      <c r="J8" s="167" t="s">
        <v>48</v>
      </c>
      <c r="K8" s="168" t="str">
        <f>'Payment Summary'!I6</f>
        <v>XX-XXXXXXX</v>
      </c>
      <c r="L8" s="89"/>
      <c r="M8" s="89"/>
      <c r="N8" s="205"/>
    </row>
    <row r="9" spans="1:18" ht="15.75" x14ac:dyDescent="0.25">
      <c r="A9" s="165" t="str">
        <f>'Company Payroll'!C4</f>
        <v>New York, NY 10036</v>
      </c>
      <c r="B9" s="113"/>
      <c r="C9" s="113"/>
      <c r="D9" s="737"/>
      <c r="E9" s="737"/>
      <c r="F9" s="737"/>
      <c r="G9" s="737"/>
      <c r="H9" s="737"/>
      <c r="I9" s="11"/>
      <c r="J9" s="167" t="s">
        <v>23</v>
      </c>
      <c r="K9" s="169" t="str">
        <f>AEA!K9</f>
        <v>MM/DD/YYYY</v>
      </c>
      <c r="L9" s="89"/>
      <c r="M9" s="89"/>
      <c r="N9" s="205"/>
    </row>
    <row r="10" spans="1:18" ht="15.75" x14ac:dyDescent="0.25">
      <c r="A10" s="166"/>
      <c r="B10" s="113"/>
      <c r="C10" s="113"/>
      <c r="D10" s="166"/>
      <c r="E10" s="166"/>
      <c r="F10" s="166"/>
      <c r="G10" s="166"/>
      <c r="H10" s="166"/>
      <c r="I10" s="11"/>
      <c r="J10" s="89"/>
      <c r="K10" s="89"/>
      <c r="L10" s="89"/>
      <c r="M10" s="89"/>
      <c r="N10" s="205"/>
    </row>
    <row r="11" spans="1:18" s="39" customFormat="1" ht="15.75" x14ac:dyDescent="0.25">
      <c r="A11" s="203"/>
      <c r="B11" s="171" t="s">
        <v>105</v>
      </c>
      <c r="C11" s="171"/>
      <c r="D11" s="196"/>
      <c r="E11" s="171"/>
      <c r="F11" s="171"/>
      <c r="G11" s="171"/>
      <c r="H11" s="171"/>
      <c r="I11" s="171"/>
      <c r="J11" s="171"/>
      <c r="K11" s="171" t="s">
        <v>145</v>
      </c>
      <c r="L11" s="114"/>
      <c r="M11" s="114"/>
      <c r="N11" s="205"/>
    </row>
    <row r="12" spans="1:18" s="39" customFormat="1" ht="15.75" x14ac:dyDescent="0.25">
      <c r="A12" s="203"/>
      <c r="B12" s="171" t="s">
        <v>106</v>
      </c>
      <c r="C12" s="171"/>
      <c r="D12" s="196" t="s">
        <v>57</v>
      </c>
      <c r="E12" s="171"/>
      <c r="F12" s="171" t="s">
        <v>58</v>
      </c>
      <c r="G12" s="171"/>
      <c r="H12" s="171" t="s">
        <v>130</v>
      </c>
      <c r="I12" s="171"/>
      <c r="J12" s="171" t="s">
        <v>129</v>
      </c>
      <c r="K12" s="171" t="s">
        <v>121</v>
      </c>
      <c r="L12" s="171" t="s">
        <v>0</v>
      </c>
      <c r="M12" s="171" t="s">
        <v>179</v>
      </c>
      <c r="N12" s="205"/>
    </row>
    <row r="13" spans="1:18" s="39" customFormat="1" ht="15.75" x14ac:dyDescent="0.25">
      <c r="A13" s="184" t="s">
        <v>141</v>
      </c>
      <c r="B13" s="184" t="s">
        <v>66</v>
      </c>
      <c r="C13" s="184" t="s">
        <v>309</v>
      </c>
      <c r="D13" s="206" t="s">
        <v>82</v>
      </c>
      <c r="E13" s="184"/>
      <c r="F13" s="184" t="s">
        <v>82</v>
      </c>
      <c r="G13" s="184"/>
      <c r="H13" s="455">
        <v>0.04</v>
      </c>
      <c r="I13" s="184"/>
      <c r="J13" s="207">
        <f>'Company Payroll'!S77</f>
        <v>3.5000000000000003E-2</v>
      </c>
      <c r="K13" s="206" t="s">
        <v>376</v>
      </c>
      <c r="L13" s="509">
        <v>9.8100000000000007E-2</v>
      </c>
      <c r="M13" s="208"/>
      <c r="N13" s="171" t="s">
        <v>147</v>
      </c>
      <c r="R13" s="528">
        <f>SUM(K15:K56)</f>
        <v>0</v>
      </c>
    </row>
    <row r="14" spans="1:18" ht="15.75" x14ac:dyDescent="0.25">
      <c r="A14" s="191">
        <f>'Company Payroll'!A78</f>
        <v>0</v>
      </c>
      <c r="B14" s="272">
        <f>'Company Payroll'!B78</f>
        <v>0</v>
      </c>
      <c r="C14" s="176">
        <f>D14+F14+H14</f>
        <v>0</v>
      </c>
      <c r="D14" s="176">
        <f>'Company Payroll'!G78+'Company Payroll'!M78+'Company Payroll'!O78</f>
        <v>0</v>
      </c>
      <c r="E14" s="88"/>
      <c r="F14" s="176">
        <f>'Company Payroll'!J78</f>
        <v>0</v>
      </c>
      <c r="G14" s="88"/>
      <c r="H14" s="176">
        <f>'Company Payroll'!Q78</f>
        <v>0</v>
      </c>
      <c r="I14" s="88"/>
      <c r="J14" s="176">
        <f>(D14+F14+H14)*J$13</f>
        <v>0</v>
      </c>
      <c r="K14" s="216">
        <f>M14*25.335</f>
        <v>0</v>
      </c>
      <c r="L14" s="513">
        <f>(D14+F14+H14)*L$13</f>
        <v>0</v>
      </c>
      <c r="M14" s="204">
        <f>'Company Payroll'!U78</f>
        <v>0</v>
      </c>
      <c r="N14" s="368"/>
      <c r="O14" s="364"/>
    </row>
    <row r="15" spans="1:18" ht="15.75" x14ac:dyDescent="0.25">
      <c r="A15" s="191">
        <f>'Company Payroll'!A79</f>
        <v>0</v>
      </c>
      <c r="B15" s="272">
        <f>'Company Payroll'!B79</f>
        <v>0</v>
      </c>
      <c r="C15" s="176">
        <f>D15+F15+H15</f>
        <v>0</v>
      </c>
      <c r="D15" s="176">
        <f>'Company Payroll'!G79+'Company Payroll'!M79+'Company Payroll'!O79</f>
        <v>0</v>
      </c>
      <c r="E15" s="88"/>
      <c r="F15" s="176">
        <f>'Company Payroll'!J79</f>
        <v>0</v>
      </c>
      <c r="G15" s="88"/>
      <c r="H15" s="176">
        <f>'Company Payroll'!Q79</f>
        <v>0</v>
      </c>
      <c r="I15" s="88"/>
      <c r="J15" s="176">
        <f>(D15+F15+H15)*J$13</f>
        <v>0</v>
      </c>
      <c r="K15" s="216">
        <f>M15*25.335</f>
        <v>0</v>
      </c>
      <c r="L15" s="513">
        <f t="shared" ref="L15:L52" si="0">(D15+F15+H15)*L$13</f>
        <v>0</v>
      </c>
      <c r="M15" s="204">
        <f>'Company Payroll'!U79</f>
        <v>0</v>
      </c>
      <c r="N15" s="205"/>
      <c r="O15" s="364" t="s">
        <v>306</v>
      </c>
    </row>
    <row r="16" spans="1:18" ht="15.75" x14ac:dyDescent="0.25">
      <c r="A16" s="191">
        <f>'Company Payroll'!A80</f>
        <v>0</v>
      </c>
      <c r="B16" s="272">
        <f>'Company Payroll'!B80</f>
        <v>0</v>
      </c>
      <c r="C16" s="176">
        <f>D16+F16+H16</f>
        <v>0</v>
      </c>
      <c r="D16" s="176">
        <f>'Company Payroll'!G80+'Company Payroll'!M80+'Company Payroll'!O80</f>
        <v>0</v>
      </c>
      <c r="E16" s="88"/>
      <c r="F16" s="176">
        <f>'Company Payroll'!J80</f>
        <v>0</v>
      </c>
      <c r="G16" s="88"/>
      <c r="H16" s="176">
        <f>'Company Payroll'!Q80</f>
        <v>0</v>
      </c>
      <c r="I16" s="88"/>
      <c r="J16" s="176">
        <f>(D16+F16+H16)*J$13</f>
        <v>0</v>
      </c>
      <c r="K16" s="216">
        <f>M16*25.335</f>
        <v>0</v>
      </c>
      <c r="L16" s="176">
        <f>(D16+F16+H16)*L$13</f>
        <v>0</v>
      </c>
      <c r="M16" s="204">
        <f>'Company Payroll'!U80</f>
        <v>0</v>
      </c>
      <c r="N16" s="205"/>
      <c r="O16" s="364"/>
    </row>
    <row r="17" spans="1:15" ht="15.75" x14ac:dyDescent="0.25">
      <c r="A17" s="191">
        <f>'Company Payroll'!A81</f>
        <v>0</v>
      </c>
      <c r="B17" s="272">
        <f>'Company Payroll'!B81</f>
        <v>0</v>
      </c>
      <c r="C17" s="176">
        <f>D17+F17+H17</f>
        <v>0</v>
      </c>
      <c r="D17" s="176">
        <f>'Company Payroll'!G81+'Company Payroll'!M81+'Company Payroll'!O81</f>
        <v>0</v>
      </c>
      <c r="E17" s="88"/>
      <c r="F17" s="176">
        <f>'Company Payroll'!J81</f>
        <v>0</v>
      </c>
      <c r="G17" s="88"/>
      <c r="H17" s="176">
        <f>'Company Payroll'!Q81</f>
        <v>0</v>
      </c>
      <c r="I17" s="88"/>
      <c r="J17" s="176">
        <f>(D17+F17+H17)*J$13</f>
        <v>0</v>
      </c>
      <c r="K17" s="216">
        <f>M17*25.335</f>
        <v>0</v>
      </c>
      <c r="L17" s="513">
        <f t="shared" si="0"/>
        <v>0</v>
      </c>
      <c r="M17" s="204">
        <f>'Company Payroll'!U81</f>
        <v>0</v>
      </c>
      <c r="N17" s="205"/>
      <c r="O17" s="364" t="s">
        <v>306</v>
      </c>
    </row>
    <row r="18" spans="1:15" ht="15.75" x14ac:dyDescent="0.25">
      <c r="A18" s="93"/>
      <c r="B18" s="275"/>
      <c r="C18" s="275"/>
      <c r="D18" s="88"/>
      <c r="E18" s="88"/>
      <c r="F18" s="88"/>
      <c r="G18" s="88"/>
      <c r="H18" s="88"/>
      <c r="I18" s="88"/>
      <c r="J18" s="88"/>
      <c r="K18" s="287"/>
      <c r="L18" s="88"/>
      <c r="M18" s="407"/>
      <c r="N18" s="205"/>
      <c r="O18" s="498"/>
    </row>
    <row r="19" spans="1:15" ht="15.75" x14ac:dyDescent="0.25">
      <c r="A19" s="191">
        <f>'Company Payroll'!A84</f>
        <v>0</v>
      </c>
      <c r="B19" s="272">
        <f>'Company Payroll'!B84</f>
        <v>0</v>
      </c>
      <c r="C19" s="176">
        <f>D19+F19+H19</f>
        <v>0</v>
      </c>
      <c r="D19" s="176">
        <f>'Company Payroll'!G84+'Company Payroll'!M84+'Company Payroll'!O84</f>
        <v>0</v>
      </c>
      <c r="E19" s="88"/>
      <c r="F19" s="176">
        <f>'Company Payroll'!J84</f>
        <v>0</v>
      </c>
      <c r="G19" s="88"/>
      <c r="H19" s="176">
        <f>'Company Payroll'!Q84</f>
        <v>0</v>
      </c>
      <c r="I19" s="88"/>
      <c r="J19" s="176">
        <f>(D19+F19+H19)*J$13</f>
        <v>0</v>
      </c>
      <c r="K19" s="216">
        <f t="shared" ref="K19" si="1">M19*25.335</f>
        <v>0</v>
      </c>
      <c r="L19" s="176">
        <f>(D19+F19+H19)*L$13</f>
        <v>0</v>
      </c>
      <c r="M19" s="204">
        <f>'Company Payroll'!U84</f>
        <v>0</v>
      </c>
      <c r="N19" s="205"/>
      <c r="O19" s="498"/>
    </row>
    <row r="20" spans="1:15" ht="15.75" x14ac:dyDescent="0.25">
      <c r="A20" s="191">
        <f>'Company Payroll'!A85</f>
        <v>0</v>
      </c>
      <c r="B20" s="272">
        <f>'Company Payroll'!B85</f>
        <v>0</v>
      </c>
      <c r="C20" s="176">
        <f>D20+F20+H20</f>
        <v>0</v>
      </c>
      <c r="D20" s="176">
        <f>'Company Payroll'!G85+'Company Payroll'!M85+'Company Payroll'!O85</f>
        <v>0</v>
      </c>
      <c r="E20" s="88"/>
      <c r="F20" s="176">
        <f>'Company Payroll'!J85</f>
        <v>0</v>
      </c>
      <c r="G20" s="88"/>
      <c r="H20" s="176">
        <f>'Company Payroll'!Q85</f>
        <v>0</v>
      </c>
      <c r="I20" s="88"/>
      <c r="J20" s="513">
        <f>((D20+F20+H20)*J$13)</f>
        <v>0</v>
      </c>
      <c r="K20" s="697">
        <f t="shared" ref="K20" si="2">M20*25.335</f>
        <v>0</v>
      </c>
      <c r="L20" s="513">
        <f>((D20+F20+H20)*L$13)</f>
        <v>0</v>
      </c>
      <c r="M20" s="204">
        <f>'Company Payroll'!U85</f>
        <v>0</v>
      </c>
      <c r="N20" s="205"/>
      <c r="O20" s="498"/>
    </row>
    <row r="21" spans="1:15" ht="15.75" x14ac:dyDescent="0.25">
      <c r="A21" s="191">
        <f>'Company Payroll'!A86</f>
        <v>0</v>
      </c>
      <c r="B21" s="272">
        <f>'Company Payroll'!B86</f>
        <v>0</v>
      </c>
      <c r="C21" s="176">
        <f>D21+F21+H21</f>
        <v>0</v>
      </c>
      <c r="D21" s="176">
        <f>'Company Payroll'!G86+'Company Payroll'!M86+'Company Payroll'!O86</f>
        <v>0</v>
      </c>
      <c r="E21" s="88"/>
      <c r="F21" s="176">
        <f>'Company Payroll'!J86</f>
        <v>0</v>
      </c>
      <c r="G21" s="88"/>
      <c r="H21" s="176">
        <f>'Company Payroll'!Q86</f>
        <v>0</v>
      </c>
      <c r="I21" s="88"/>
      <c r="J21" s="176">
        <f>(D21+F21+H21)*J$13</f>
        <v>0</v>
      </c>
      <c r="K21" s="216">
        <f t="shared" ref="K21:K56" si="3">M21*25.335</f>
        <v>0</v>
      </c>
      <c r="L21" s="176">
        <f>(D21+F21+H21)*L$13</f>
        <v>0</v>
      </c>
      <c r="M21" s="204">
        <f>'Company Payroll'!U86</f>
        <v>0</v>
      </c>
      <c r="N21" s="205"/>
      <c r="O21" s="364"/>
    </row>
    <row r="22" spans="1:15" ht="15.75" x14ac:dyDescent="0.25">
      <c r="A22" s="191">
        <f>'Company Payroll'!A87</f>
        <v>0</v>
      </c>
      <c r="B22" s="272">
        <f>'Company Payroll'!B87</f>
        <v>0</v>
      </c>
      <c r="C22" s="176">
        <f>D22+F22+H22</f>
        <v>0</v>
      </c>
      <c r="D22" s="176">
        <f>'Company Payroll'!G87+'Company Payroll'!M87+'Company Payroll'!O87</f>
        <v>0</v>
      </c>
      <c r="E22" s="88"/>
      <c r="F22" s="176">
        <f>'Company Payroll'!J87</f>
        <v>0</v>
      </c>
      <c r="G22" s="88"/>
      <c r="H22" s="176">
        <f>'Company Payroll'!Q87</f>
        <v>0</v>
      </c>
      <c r="I22" s="88"/>
      <c r="J22" s="176">
        <f>(D22+F22+H22)*J$13</f>
        <v>0</v>
      </c>
      <c r="K22" s="216">
        <f t="shared" si="3"/>
        <v>0</v>
      </c>
      <c r="L22" s="176">
        <f>(D22+F22+H22)*L$13</f>
        <v>0</v>
      </c>
      <c r="M22" s="204">
        <f>'Company Payroll'!U87</f>
        <v>0</v>
      </c>
      <c r="N22" s="205"/>
      <c r="O22" s="364"/>
    </row>
    <row r="23" spans="1:15" ht="15.75" x14ac:dyDescent="0.25">
      <c r="A23" s="191">
        <f>'Company Payroll'!A88</f>
        <v>0</v>
      </c>
      <c r="B23" s="272">
        <f>'Company Payroll'!B88</f>
        <v>0</v>
      </c>
      <c r="C23" s="176">
        <f>D23+F23+H23</f>
        <v>0</v>
      </c>
      <c r="D23" s="176">
        <f>'Company Payroll'!G88+'Company Payroll'!M88+'Company Payroll'!O88</f>
        <v>0</v>
      </c>
      <c r="E23" s="88"/>
      <c r="F23" s="176">
        <f>'Company Payroll'!J88</f>
        <v>0</v>
      </c>
      <c r="G23" s="88"/>
      <c r="H23" s="176">
        <f>'Company Payroll'!Q88</f>
        <v>0</v>
      </c>
      <c r="I23" s="88"/>
      <c r="J23" s="176">
        <f>(D23+F23+H23)*J$13</f>
        <v>0</v>
      </c>
      <c r="K23" s="216">
        <f t="shared" si="3"/>
        <v>0</v>
      </c>
      <c r="L23" s="176">
        <f>(D23+F23+H23)*L$13</f>
        <v>0</v>
      </c>
      <c r="M23" s="204">
        <f>'Company Payroll'!U88</f>
        <v>0</v>
      </c>
      <c r="N23" s="205"/>
      <c r="O23" s="364"/>
    </row>
    <row r="24" spans="1:15" ht="15.75" x14ac:dyDescent="0.25">
      <c r="A24" s="191">
        <f>'Company Payroll'!A89</f>
        <v>0</v>
      </c>
      <c r="B24" s="272">
        <f>'Company Payroll'!B89</f>
        <v>0</v>
      </c>
      <c r="C24" s="176">
        <f t="shared" ref="C24:C56" si="4">D24+F24+H24</f>
        <v>0</v>
      </c>
      <c r="D24" s="176">
        <f>'Company Payroll'!G89+'Company Payroll'!M89+'Company Payroll'!O89</f>
        <v>0</v>
      </c>
      <c r="E24" s="88"/>
      <c r="F24" s="176">
        <f>'Company Payroll'!J89</f>
        <v>0</v>
      </c>
      <c r="G24" s="88"/>
      <c r="H24" s="176">
        <f>'Company Payroll'!Q89</f>
        <v>0</v>
      </c>
      <c r="I24" s="88"/>
      <c r="J24" s="176">
        <f t="shared" ref="J24:J52" si="5">(D24+F24+H24)*J$13</f>
        <v>0</v>
      </c>
      <c r="K24" s="216">
        <f t="shared" si="3"/>
        <v>0</v>
      </c>
      <c r="L24" s="176">
        <f t="shared" si="0"/>
        <v>0</v>
      </c>
      <c r="M24" s="204">
        <f>'Company Payroll'!U89</f>
        <v>0</v>
      </c>
      <c r="N24" s="205"/>
      <c r="O24" s="364"/>
    </row>
    <row r="25" spans="1:15" ht="15.75" x14ac:dyDescent="0.25">
      <c r="A25" s="191">
        <f>'Company Payroll'!A90</f>
        <v>0</v>
      </c>
      <c r="B25" s="272">
        <f>'Company Payroll'!B90</f>
        <v>0</v>
      </c>
      <c r="C25" s="176">
        <f t="shared" si="4"/>
        <v>0</v>
      </c>
      <c r="D25" s="176">
        <f>'Company Payroll'!G90+'Company Payroll'!M90+'Company Payroll'!O90</f>
        <v>0</v>
      </c>
      <c r="E25" s="88"/>
      <c r="F25" s="176">
        <f>'Company Payroll'!J90</f>
        <v>0</v>
      </c>
      <c r="G25" s="88"/>
      <c r="H25" s="176">
        <f>'Company Payroll'!Q90</f>
        <v>0</v>
      </c>
      <c r="I25" s="88"/>
      <c r="J25" s="176">
        <f t="shared" si="5"/>
        <v>0</v>
      </c>
      <c r="K25" s="216">
        <f t="shared" si="3"/>
        <v>0</v>
      </c>
      <c r="L25" s="176">
        <f t="shared" si="0"/>
        <v>0</v>
      </c>
      <c r="M25" s="204">
        <f>'Company Payroll'!U90</f>
        <v>0</v>
      </c>
      <c r="N25" s="205"/>
      <c r="O25" s="364"/>
    </row>
    <row r="26" spans="1:15" ht="15.75" x14ac:dyDescent="0.25">
      <c r="A26" s="191">
        <f>'Company Payroll'!A91</f>
        <v>0</v>
      </c>
      <c r="B26" s="272">
        <f>'Company Payroll'!B91</f>
        <v>0</v>
      </c>
      <c r="C26" s="176">
        <f>D26+F26+H26</f>
        <v>0</v>
      </c>
      <c r="D26" s="176">
        <f>'Company Payroll'!G91+'Company Payroll'!M91+'Company Payroll'!O91</f>
        <v>0</v>
      </c>
      <c r="E26" s="88"/>
      <c r="F26" s="176">
        <f>'Company Payroll'!J91</f>
        <v>0</v>
      </c>
      <c r="G26" s="88"/>
      <c r="H26" s="176">
        <f>'Company Payroll'!Q91</f>
        <v>0</v>
      </c>
      <c r="I26" s="88"/>
      <c r="J26" s="176">
        <f>(D26+F26+H26)*J$13</f>
        <v>0</v>
      </c>
      <c r="K26" s="216">
        <f t="shared" si="3"/>
        <v>0</v>
      </c>
      <c r="L26" s="176">
        <f>(D26+F26+H26)*L$13</f>
        <v>0</v>
      </c>
      <c r="M26" s="204">
        <f>'Company Payroll'!U91</f>
        <v>0</v>
      </c>
      <c r="N26" s="205"/>
      <c r="O26" s="364"/>
    </row>
    <row r="27" spans="1:15" ht="15.75" x14ac:dyDescent="0.25">
      <c r="A27" s="191">
        <f>'Company Payroll'!A92</f>
        <v>0</v>
      </c>
      <c r="B27" s="272">
        <f>'Company Payroll'!B92</f>
        <v>0</v>
      </c>
      <c r="C27" s="176">
        <f>D27+F27+H27</f>
        <v>0</v>
      </c>
      <c r="D27" s="176">
        <f>'Company Payroll'!G92+'Company Payroll'!M92+'Company Payroll'!O92</f>
        <v>0</v>
      </c>
      <c r="E27" s="88"/>
      <c r="F27" s="176">
        <f>'Company Payroll'!J92</f>
        <v>0</v>
      </c>
      <c r="G27" s="88"/>
      <c r="H27" s="176">
        <f>'Company Payroll'!Q92</f>
        <v>0</v>
      </c>
      <c r="I27" s="88"/>
      <c r="J27" s="176">
        <f>(D27+F27+H27)*J$13</f>
        <v>0</v>
      </c>
      <c r="K27" s="216">
        <f t="shared" si="3"/>
        <v>0</v>
      </c>
      <c r="L27" s="176">
        <f>(D27+F27+H27)*L$13</f>
        <v>0</v>
      </c>
      <c r="M27" s="204">
        <f>'Company Payroll'!U92</f>
        <v>0</v>
      </c>
      <c r="N27" s="205"/>
      <c r="O27" s="364"/>
    </row>
    <row r="28" spans="1:15" ht="15.75" x14ac:dyDescent="0.25">
      <c r="A28" s="191">
        <f>'Company Payroll'!A93</f>
        <v>0</v>
      </c>
      <c r="B28" s="272">
        <f>'Company Payroll'!B93</f>
        <v>0</v>
      </c>
      <c r="C28" s="176">
        <f t="shared" si="4"/>
        <v>0</v>
      </c>
      <c r="D28" s="176">
        <f>'Company Payroll'!G93+'Company Payroll'!M93+'Company Payroll'!O93</f>
        <v>0</v>
      </c>
      <c r="E28" s="88"/>
      <c r="F28" s="176">
        <f>'Company Payroll'!J93</f>
        <v>0</v>
      </c>
      <c r="G28" s="88"/>
      <c r="H28" s="176">
        <f>'Company Payroll'!Q93</f>
        <v>0</v>
      </c>
      <c r="I28" s="88"/>
      <c r="J28" s="176">
        <f t="shared" si="5"/>
        <v>0</v>
      </c>
      <c r="K28" s="216">
        <f t="shared" si="3"/>
        <v>0</v>
      </c>
      <c r="L28" s="176">
        <f t="shared" si="0"/>
        <v>0</v>
      </c>
      <c r="M28" s="204">
        <f>'Company Payroll'!U93</f>
        <v>0</v>
      </c>
      <c r="N28" s="205"/>
      <c r="O28" s="364"/>
    </row>
    <row r="29" spans="1:15" ht="15.75" x14ac:dyDescent="0.25">
      <c r="A29" s="191">
        <f>'Company Payroll'!A94</f>
        <v>0</v>
      </c>
      <c r="B29" s="272">
        <f>'Company Payroll'!B94</f>
        <v>0</v>
      </c>
      <c r="C29" s="176">
        <f>D29+F29+H29</f>
        <v>0</v>
      </c>
      <c r="D29" s="176">
        <f>'Company Payroll'!G94+'Company Payroll'!M94+'Company Payroll'!O94</f>
        <v>0</v>
      </c>
      <c r="E29" s="88"/>
      <c r="F29" s="176">
        <f>'Company Payroll'!J94</f>
        <v>0</v>
      </c>
      <c r="G29" s="88"/>
      <c r="H29" s="176">
        <f>'Company Payroll'!Q94</f>
        <v>0</v>
      </c>
      <c r="I29" s="88"/>
      <c r="J29" s="176">
        <f>(D29+F29+H29)*J$13</f>
        <v>0</v>
      </c>
      <c r="K29" s="216">
        <f t="shared" si="3"/>
        <v>0</v>
      </c>
      <c r="L29" s="176">
        <f>(D29+F29+H29)*L$13</f>
        <v>0</v>
      </c>
      <c r="M29" s="204">
        <f>'Company Payroll'!U94</f>
        <v>0</v>
      </c>
      <c r="N29" s="205"/>
      <c r="O29" s="364"/>
    </row>
    <row r="30" spans="1:15" ht="15.75" x14ac:dyDescent="0.25">
      <c r="A30" s="191">
        <f>'Company Payroll'!A95</f>
        <v>0</v>
      </c>
      <c r="B30" s="272">
        <f>'Company Payroll'!B95</f>
        <v>0</v>
      </c>
      <c r="C30" s="176">
        <f t="shared" si="4"/>
        <v>0</v>
      </c>
      <c r="D30" s="176">
        <f>'Company Payroll'!G95+'Company Payroll'!M95+'Company Payroll'!O95</f>
        <v>0</v>
      </c>
      <c r="E30" s="88"/>
      <c r="F30" s="176">
        <f>'Company Payroll'!J95</f>
        <v>0</v>
      </c>
      <c r="G30" s="88"/>
      <c r="H30" s="176">
        <f>'Company Payroll'!Q95</f>
        <v>0</v>
      </c>
      <c r="I30" s="88"/>
      <c r="J30" s="176">
        <f t="shared" si="5"/>
        <v>0</v>
      </c>
      <c r="K30" s="216">
        <f t="shared" si="3"/>
        <v>0</v>
      </c>
      <c r="L30" s="176">
        <f t="shared" si="0"/>
        <v>0</v>
      </c>
      <c r="M30" s="204">
        <f>'Company Payroll'!U95</f>
        <v>0</v>
      </c>
      <c r="N30" s="205"/>
      <c r="O30" s="364"/>
    </row>
    <row r="31" spans="1:15" ht="15.75" x14ac:dyDescent="0.25">
      <c r="A31" s="191">
        <f>'Company Payroll'!A96</f>
        <v>0</v>
      </c>
      <c r="B31" s="272">
        <f>'Company Payroll'!B96</f>
        <v>0</v>
      </c>
      <c r="C31" s="176">
        <f t="shared" si="4"/>
        <v>0</v>
      </c>
      <c r="D31" s="176">
        <f>'Company Payroll'!G96+'Company Payroll'!M96+'Company Payroll'!O96</f>
        <v>0</v>
      </c>
      <c r="E31" s="88"/>
      <c r="F31" s="176">
        <f>'Company Payroll'!J96</f>
        <v>0</v>
      </c>
      <c r="G31" s="88"/>
      <c r="H31" s="176">
        <f>'Company Payroll'!Q96</f>
        <v>0</v>
      </c>
      <c r="I31" s="88"/>
      <c r="J31" s="176">
        <f t="shared" si="5"/>
        <v>0</v>
      </c>
      <c r="K31" s="216">
        <f t="shared" si="3"/>
        <v>0</v>
      </c>
      <c r="L31" s="176">
        <f t="shared" si="0"/>
        <v>0</v>
      </c>
      <c r="M31" s="204">
        <f>'Company Payroll'!U96</f>
        <v>0</v>
      </c>
      <c r="N31" s="205"/>
      <c r="O31" s="364"/>
    </row>
    <row r="32" spans="1:15" ht="15.75" x14ac:dyDescent="0.25">
      <c r="A32" s="191">
        <f>'Company Payroll'!A97</f>
        <v>0</v>
      </c>
      <c r="B32" s="272">
        <f>'Company Payroll'!B97</f>
        <v>0</v>
      </c>
      <c r="C32" s="176">
        <f t="shared" ref="C32" si="6">D32+F32+H32</f>
        <v>0</v>
      </c>
      <c r="D32" s="176">
        <f>'Company Payroll'!G97+'Company Payroll'!M97+'Company Payroll'!O97</f>
        <v>0</v>
      </c>
      <c r="E32" s="88"/>
      <c r="F32" s="176">
        <f>'Company Payroll'!J97</f>
        <v>0</v>
      </c>
      <c r="G32" s="88"/>
      <c r="H32" s="176">
        <f>'Company Payroll'!Q97</f>
        <v>0</v>
      </c>
      <c r="I32" s="88"/>
      <c r="J32" s="176">
        <f t="shared" ref="J32" si="7">(D32+F32+H32)*J$13</f>
        <v>0</v>
      </c>
      <c r="K32" s="216">
        <f t="shared" ref="K32" si="8">M32*25.335</f>
        <v>0</v>
      </c>
      <c r="L32" s="176">
        <f>(D32+F32+H32)*L$13</f>
        <v>0</v>
      </c>
      <c r="M32" s="204">
        <f>'Company Payroll'!U97</f>
        <v>0</v>
      </c>
      <c r="N32" s="205"/>
      <c r="O32" s="364"/>
    </row>
    <row r="33" spans="1:15" ht="15.75" x14ac:dyDescent="0.25">
      <c r="A33" s="191">
        <f>'Company Payroll'!A98</f>
        <v>0</v>
      </c>
      <c r="B33" s="272">
        <f>'Company Payroll'!B98</f>
        <v>0</v>
      </c>
      <c r="C33" s="176">
        <f t="shared" si="4"/>
        <v>0</v>
      </c>
      <c r="D33" s="176">
        <f>'Company Payroll'!G98+'Company Payroll'!M98+'Company Payroll'!O98</f>
        <v>0</v>
      </c>
      <c r="E33" s="88"/>
      <c r="F33" s="176">
        <f>'Company Payroll'!J98</f>
        <v>0</v>
      </c>
      <c r="G33" s="88"/>
      <c r="H33" s="176">
        <f>'Company Payroll'!Q98</f>
        <v>0</v>
      </c>
      <c r="I33" s="88"/>
      <c r="J33" s="176">
        <f t="shared" si="5"/>
        <v>0</v>
      </c>
      <c r="K33" s="216">
        <f t="shared" si="3"/>
        <v>0</v>
      </c>
      <c r="L33" s="176">
        <f t="shared" si="0"/>
        <v>0</v>
      </c>
      <c r="M33" s="204">
        <f>'Company Payroll'!U98</f>
        <v>0</v>
      </c>
      <c r="N33" s="205"/>
      <c r="O33" s="364"/>
    </row>
    <row r="34" spans="1:15" ht="15.75" x14ac:dyDescent="0.25">
      <c r="A34" s="191">
        <f>'Company Payroll'!A100</f>
        <v>0</v>
      </c>
      <c r="B34" s="272">
        <f>'Company Payroll'!B100</f>
        <v>0</v>
      </c>
      <c r="C34" s="176">
        <f t="shared" si="4"/>
        <v>0</v>
      </c>
      <c r="D34" s="176">
        <f>'Company Payroll'!G100+'Company Payroll'!M100+'Company Payroll'!O100</f>
        <v>0</v>
      </c>
      <c r="E34" s="88"/>
      <c r="F34" s="176">
        <f>'Company Payroll'!J100</f>
        <v>0</v>
      </c>
      <c r="G34" s="88"/>
      <c r="H34" s="176">
        <f>'Company Payroll'!Q100</f>
        <v>0</v>
      </c>
      <c r="I34" s="88"/>
      <c r="J34" s="176">
        <f t="shared" si="5"/>
        <v>0</v>
      </c>
      <c r="K34" s="216">
        <f t="shared" si="3"/>
        <v>0</v>
      </c>
      <c r="L34" s="176">
        <f t="shared" si="0"/>
        <v>0</v>
      </c>
      <c r="M34" s="204">
        <f>'Company Payroll'!U100</f>
        <v>0</v>
      </c>
      <c r="N34" s="205"/>
      <c r="O34" s="364"/>
    </row>
    <row r="35" spans="1:15" ht="15.75" x14ac:dyDescent="0.25">
      <c r="A35" s="191">
        <f>'Company Payroll'!A101</f>
        <v>0</v>
      </c>
      <c r="B35" s="272">
        <f>'Company Payroll'!B101</f>
        <v>0</v>
      </c>
      <c r="C35" s="176">
        <f t="shared" si="4"/>
        <v>0</v>
      </c>
      <c r="D35" s="176">
        <f>'Company Payroll'!G101+'Company Payroll'!M101+'Company Payroll'!O101</f>
        <v>0</v>
      </c>
      <c r="E35" s="88"/>
      <c r="F35" s="176">
        <f>'Company Payroll'!J101</f>
        <v>0</v>
      </c>
      <c r="G35" s="88"/>
      <c r="H35" s="176">
        <f>'Company Payroll'!Q101</f>
        <v>0</v>
      </c>
      <c r="I35" s="88"/>
      <c r="J35" s="176">
        <f t="shared" si="5"/>
        <v>0</v>
      </c>
      <c r="K35" s="216">
        <f t="shared" si="3"/>
        <v>0</v>
      </c>
      <c r="L35" s="176">
        <f t="shared" si="0"/>
        <v>0</v>
      </c>
      <c r="M35" s="204">
        <f>'Company Payroll'!U101</f>
        <v>0</v>
      </c>
      <c r="N35" s="205"/>
      <c r="O35" s="364"/>
    </row>
    <row r="36" spans="1:15" ht="15.75" x14ac:dyDescent="0.25">
      <c r="A36" s="191">
        <f>'Company Payroll'!A102</f>
        <v>0</v>
      </c>
      <c r="B36" s="272">
        <f>'Company Payroll'!B102</f>
        <v>0</v>
      </c>
      <c r="C36" s="176">
        <f>D36+F36+H36</f>
        <v>0</v>
      </c>
      <c r="D36" s="176">
        <f>'Company Payroll'!G102+'Company Payroll'!M102+'Company Payroll'!O102</f>
        <v>0</v>
      </c>
      <c r="E36" s="88"/>
      <c r="F36" s="176">
        <f>'Company Payroll'!J102</f>
        <v>0</v>
      </c>
      <c r="G36" s="88"/>
      <c r="H36" s="176">
        <f>'Company Payroll'!Q102</f>
        <v>0</v>
      </c>
      <c r="I36" s="88"/>
      <c r="J36" s="176">
        <f>(D36+F36+H36)*J$13</f>
        <v>0</v>
      </c>
      <c r="K36" s="216">
        <f t="shared" si="3"/>
        <v>0</v>
      </c>
      <c r="L36" s="176">
        <f>(D36+F36+H36)*L$13</f>
        <v>0</v>
      </c>
      <c r="M36" s="204">
        <f>'Company Payroll'!U102</f>
        <v>0</v>
      </c>
      <c r="N36" s="205"/>
      <c r="O36" s="364"/>
    </row>
    <row r="37" spans="1:15" ht="15.75" x14ac:dyDescent="0.25">
      <c r="A37" s="191">
        <f>'Company Payroll'!A103</f>
        <v>0</v>
      </c>
      <c r="B37" s="272">
        <f>'Company Payroll'!B103</f>
        <v>0</v>
      </c>
      <c r="C37" s="176">
        <f t="shared" si="4"/>
        <v>0</v>
      </c>
      <c r="D37" s="176">
        <f>'Company Payroll'!G103+'Company Payroll'!M103+'Company Payroll'!O103</f>
        <v>0</v>
      </c>
      <c r="E37" s="88"/>
      <c r="F37" s="176">
        <f>'Company Payroll'!J103</f>
        <v>0</v>
      </c>
      <c r="G37" s="88"/>
      <c r="H37" s="176">
        <f>'Company Payroll'!Q103</f>
        <v>0</v>
      </c>
      <c r="I37" s="88"/>
      <c r="J37" s="176">
        <f t="shared" si="5"/>
        <v>0</v>
      </c>
      <c r="K37" s="216">
        <f t="shared" si="3"/>
        <v>0</v>
      </c>
      <c r="L37" s="176">
        <f t="shared" si="0"/>
        <v>0</v>
      </c>
      <c r="M37" s="204">
        <f>'Company Payroll'!U103</f>
        <v>0</v>
      </c>
      <c r="N37" s="205"/>
      <c r="O37" s="364"/>
    </row>
    <row r="38" spans="1:15" ht="15.75" x14ac:dyDescent="0.25">
      <c r="A38" s="191">
        <f>'Company Payroll'!A104</f>
        <v>0</v>
      </c>
      <c r="B38" s="272">
        <f>'Company Payroll'!B104</f>
        <v>0</v>
      </c>
      <c r="C38" s="176">
        <f>D38+F38+H38</f>
        <v>0</v>
      </c>
      <c r="D38" s="176">
        <f>'Company Payroll'!G104+'Company Payroll'!M104+'Company Payroll'!O104</f>
        <v>0</v>
      </c>
      <c r="E38" s="88"/>
      <c r="F38" s="176">
        <f>'Company Payroll'!J104</f>
        <v>0</v>
      </c>
      <c r="G38" s="88"/>
      <c r="H38" s="176">
        <f>'Company Payroll'!Q104</f>
        <v>0</v>
      </c>
      <c r="I38" s="88"/>
      <c r="J38" s="176">
        <f>(D38+F38+H38)*J$13</f>
        <v>0</v>
      </c>
      <c r="K38" s="216">
        <f t="shared" si="3"/>
        <v>0</v>
      </c>
      <c r="L38" s="176">
        <f>(D38+F38+H38)*L$13</f>
        <v>0</v>
      </c>
      <c r="M38" s="204">
        <f>'Company Payroll'!U104</f>
        <v>0</v>
      </c>
      <c r="N38" s="205"/>
      <c r="O38" s="364"/>
    </row>
    <row r="39" spans="1:15" ht="15.75" x14ac:dyDescent="0.25">
      <c r="A39" s="191">
        <f>'Company Payroll'!A105</f>
        <v>0</v>
      </c>
      <c r="B39" s="272">
        <f>'Company Payroll'!B105</f>
        <v>0</v>
      </c>
      <c r="C39" s="176">
        <f t="shared" si="4"/>
        <v>0</v>
      </c>
      <c r="D39" s="176">
        <f>'Company Payroll'!G105+'Company Payroll'!M105+'Company Payroll'!O105</f>
        <v>0</v>
      </c>
      <c r="E39" s="88"/>
      <c r="F39" s="176">
        <f>'Company Payroll'!J105</f>
        <v>0</v>
      </c>
      <c r="G39" s="88"/>
      <c r="H39" s="176">
        <f>'Company Payroll'!Q105</f>
        <v>0</v>
      </c>
      <c r="I39" s="88"/>
      <c r="J39" s="176">
        <f>(D39+F39+H39)*J$13</f>
        <v>0</v>
      </c>
      <c r="K39" s="216">
        <f t="shared" si="3"/>
        <v>0</v>
      </c>
      <c r="L39" s="176">
        <f>(D39+F39+H39)*L$13</f>
        <v>0</v>
      </c>
      <c r="M39" s="204">
        <f>'Company Payroll'!U105</f>
        <v>0</v>
      </c>
      <c r="N39" s="205"/>
      <c r="O39" s="364"/>
    </row>
    <row r="40" spans="1:15" ht="15.75" x14ac:dyDescent="0.25">
      <c r="A40" s="191">
        <f>'Company Payroll'!A106</f>
        <v>0</v>
      </c>
      <c r="B40" s="272">
        <f>'Company Payroll'!B106</f>
        <v>0</v>
      </c>
      <c r="C40" s="176">
        <f t="shared" si="4"/>
        <v>0</v>
      </c>
      <c r="D40" s="176">
        <f>'Company Payroll'!G106+'Company Payroll'!M106+'Company Payroll'!O106</f>
        <v>0</v>
      </c>
      <c r="E40" s="88"/>
      <c r="F40" s="176">
        <f>'Company Payroll'!J106</f>
        <v>0</v>
      </c>
      <c r="G40" s="88"/>
      <c r="H40" s="176">
        <f>'Company Payroll'!Q106</f>
        <v>0</v>
      </c>
      <c r="I40" s="88"/>
      <c r="J40" s="176">
        <f t="shared" si="5"/>
        <v>0</v>
      </c>
      <c r="K40" s="216">
        <f t="shared" si="3"/>
        <v>0</v>
      </c>
      <c r="L40" s="176">
        <f t="shared" si="0"/>
        <v>0</v>
      </c>
      <c r="M40" s="204">
        <f>'Company Payroll'!U106</f>
        <v>0</v>
      </c>
      <c r="N40" s="205"/>
      <c r="O40" s="364"/>
    </row>
    <row r="41" spans="1:15" ht="15.75" x14ac:dyDescent="0.25">
      <c r="A41" s="191">
        <f>'Company Payroll'!A107</f>
        <v>0</v>
      </c>
      <c r="B41" s="272">
        <f>'Company Payroll'!B107</f>
        <v>0</v>
      </c>
      <c r="C41" s="176">
        <f>D41+F41+H41</f>
        <v>0</v>
      </c>
      <c r="D41" s="176">
        <f>'Company Payroll'!G107+'Company Payroll'!M107+'Company Payroll'!O107</f>
        <v>0</v>
      </c>
      <c r="E41" s="88"/>
      <c r="F41" s="176">
        <f>'Company Payroll'!J107</f>
        <v>0</v>
      </c>
      <c r="G41" s="88"/>
      <c r="H41" s="176">
        <f>'Company Payroll'!Q107</f>
        <v>0</v>
      </c>
      <c r="I41" s="88"/>
      <c r="J41" s="176">
        <f>(D41+F41+H41)*J$13</f>
        <v>0</v>
      </c>
      <c r="K41" s="216">
        <f t="shared" si="3"/>
        <v>0</v>
      </c>
      <c r="L41" s="176">
        <f>(D41+F41+H41)*L$13</f>
        <v>0</v>
      </c>
      <c r="M41" s="204">
        <f>'Company Payroll'!U107</f>
        <v>0</v>
      </c>
      <c r="N41" s="547"/>
      <c r="O41" s="364"/>
    </row>
    <row r="42" spans="1:15" ht="15.75" x14ac:dyDescent="0.25">
      <c r="A42" s="191">
        <f>'Company Payroll'!A108</f>
        <v>0</v>
      </c>
      <c r="B42" s="272">
        <f>'Company Payroll'!B108</f>
        <v>0</v>
      </c>
      <c r="C42" s="176">
        <f t="shared" si="4"/>
        <v>0</v>
      </c>
      <c r="D42" s="176">
        <f>'Company Payroll'!G108+'Company Payroll'!M108+'Company Payroll'!O108</f>
        <v>0</v>
      </c>
      <c r="E42" s="88"/>
      <c r="F42" s="176">
        <f>'Company Payroll'!J108</f>
        <v>0</v>
      </c>
      <c r="G42" s="88"/>
      <c r="H42" s="176">
        <f>'Company Payroll'!Q108</f>
        <v>0</v>
      </c>
      <c r="I42" s="88"/>
      <c r="J42" s="176">
        <f t="shared" si="5"/>
        <v>0</v>
      </c>
      <c r="K42" s="216">
        <f t="shared" si="3"/>
        <v>0</v>
      </c>
      <c r="L42" s="176">
        <f t="shared" si="0"/>
        <v>0</v>
      </c>
      <c r="M42" s="204">
        <f>'Company Payroll'!U108</f>
        <v>0</v>
      </c>
      <c r="N42" s="205"/>
      <c r="O42" s="364"/>
    </row>
    <row r="43" spans="1:15" ht="15.75" x14ac:dyDescent="0.25">
      <c r="A43" s="191">
        <f>'Company Payroll'!A109</f>
        <v>0</v>
      </c>
      <c r="B43" s="272">
        <f>'Company Payroll'!B109</f>
        <v>0</v>
      </c>
      <c r="C43" s="176">
        <f t="shared" ref="C43" si="9">D43+F43+H43</f>
        <v>0</v>
      </c>
      <c r="D43" s="176">
        <f>'Company Payroll'!G109+'Company Payroll'!M109+'Company Payroll'!O109</f>
        <v>0</v>
      </c>
      <c r="E43" s="88"/>
      <c r="F43" s="176">
        <f>'Company Payroll'!J109</f>
        <v>0</v>
      </c>
      <c r="G43" s="88"/>
      <c r="H43" s="176">
        <f>'Company Payroll'!Q109</f>
        <v>0</v>
      </c>
      <c r="I43" s="88"/>
      <c r="J43" s="176">
        <f t="shared" ref="J43" si="10">(D43+F43+H43)*J$13</f>
        <v>0</v>
      </c>
      <c r="K43" s="216">
        <f t="shared" ref="K43" si="11">M43*25.335</f>
        <v>0</v>
      </c>
      <c r="L43" s="176">
        <f t="shared" ref="L43" si="12">(D43+F43+H43)*L$13</f>
        <v>0</v>
      </c>
      <c r="M43" s="204">
        <f>'Company Payroll'!U109</f>
        <v>0</v>
      </c>
      <c r="N43" s="205"/>
      <c r="O43" s="364"/>
    </row>
    <row r="44" spans="1:15" ht="15.75" x14ac:dyDescent="0.25">
      <c r="A44" s="191">
        <f>'Company Payroll'!A110</f>
        <v>0</v>
      </c>
      <c r="B44" s="272">
        <f>'Company Payroll'!B110</f>
        <v>0</v>
      </c>
      <c r="C44" s="176">
        <f t="shared" si="4"/>
        <v>0</v>
      </c>
      <c r="D44" s="176">
        <f>'Company Payroll'!G110+'Company Payroll'!M110+'Company Payroll'!O110</f>
        <v>0</v>
      </c>
      <c r="E44" s="88"/>
      <c r="F44" s="176">
        <f>'Company Payroll'!J110</f>
        <v>0</v>
      </c>
      <c r="G44" s="88"/>
      <c r="H44" s="176">
        <f>'Company Payroll'!Q110</f>
        <v>0</v>
      </c>
      <c r="I44" s="88"/>
      <c r="J44" s="176">
        <f t="shared" si="5"/>
        <v>0</v>
      </c>
      <c r="K44" s="216">
        <f t="shared" si="3"/>
        <v>0</v>
      </c>
      <c r="L44" s="176">
        <f t="shared" si="0"/>
        <v>0</v>
      </c>
      <c r="M44" s="204">
        <f>'Company Payroll'!U110</f>
        <v>0</v>
      </c>
      <c r="N44" s="205"/>
      <c r="O44" s="364" t="s">
        <v>306</v>
      </c>
    </row>
    <row r="45" spans="1:15" ht="15.75" x14ac:dyDescent="0.25">
      <c r="A45" s="191">
        <f>'Company Payroll'!A111</f>
        <v>0</v>
      </c>
      <c r="B45" s="272">
        <f>'Company Payroll'!B111</f>
        <v>0</v>
      </c>
      <c r="C45" s="176">
        <f t="shared" si="4"/>
        <v>0</v>
      </c>
      <c r="D45" s="176">
        <f>'Company Payroll'!G111+'Company Payroll'!M111+'Company Payroll'!O111</f>
        <v>0</v>
      </c>
      <c r="E45" s="88"/>
      <c r="F45" s="176">
        <f>'Company Payroll'!J111</f>
        <v>0</v>
      </c>
      <c r="G45" s="88"/>
      <c r="H45" s="176">
        <f>'Company Payroll'!Q111</f>
        <v>0</v>
      </c>
      <c r="I45" s="88"/>
      <c r="J45" s="176">
        <f t="shared" si="5"/>
        <v>0</v>
      </c>
      <c r="K45" s="216">
        <f t="shared" si="3"/>
        <v>0</v>
      </c>
      <c r="L45" s="176">
        <f t="shared" si="0"/>
        <v>0</v>
      </c>
      <c r="M45" s="204">
        <f>'Company Payroll'!U111</f>
        <v>0</v>
      </c>
      <c r="N45" s="205"/>
      <c r="O45" s="364" t="s">
        <v>306</v>
      </c>
    </row>
    <row r="46" spans="1:15" ht="15.75" x14ac:dyDescent="0.25">
      <c r="A46" s="191">
        <f>'Company Payroll'!A112</f>
        <v>0</v>
      </c>
      <c r="B46" s="272">
        <f>'Company Payroll'!B112</f>
        <v>0</v>
      </c>
      <c r="C46" s="176">
        <f t="shared" si="4"/>
        <v>0</v>
      </c>
      <c r="D46" s="176">
        <f>'Company Payroll'!G112+'Company Payroll'!M112+'Company Payroll'!O112</f>
        <v>0</v>
      </c>
      <c r="E46" s="88"/>
      <c r="F46" s="176">
        <f>'Company Payroll'!J112</f>
        <v>0</v>
      </c>
      <c r="G46" s="88"/>
      <c r="H46" s="176">
        <f>'Company Payroll'!Q112</f>
        <v>0</v>
      </c>
      <c r="I46" s="88"/>
      <c r="J46" s="176">
        <f t="shared" si="5"/>
        <v>0</v>
      </c>
      <c r="K46" s="216">
        <f t="shared" si="3"/>
        <v>0</v>
      </c>
      <c r="L46" s="176">
        <f t="shared" si="0"/>
        <v>0</v>
      </c>
      <c r="M46" s="204">
        <f>'Company Payroll'!U112</f>
        <v>0</v>
      </c>
      <c r="N46" s="205"/>
      <c r="O46" s="364"/>
    </row>
    <row r="47" spans="1:15" ht="15.75" x14ac:dyDescent="0.25">
      <c r="A47" s="191">
        <f>'Company Payroll'!A113</f>
        <v>0</v>
      </c>
      <c r="B47" s="272">
        <f>'Company Payroll'!B113</f>
        <v>0</v>
      </c>
      <c r="C47" s="176">
        <f t="shared" ref="C47" si="13">D47+F47+H47</f>
        <v>0</v>
      </c>
      <c r="D47" s="176">
        <f>'Company Payroll'!G113+'Company Payroll'!M113+'Company Payroll'!O113</f>
        <v>0</v>
      </c>
      <c r="E47" s="88"/>
      <c r="F47" s="176">
        <f>'Company Payroll'!J113</f>
        <v>0</v>
      </c>
      <c r="G47" s="88"/>
      <c r="H47" s="176">
        <f>'Company Payroll'!Q113</f>
        <v>0</v>
      </c>
      <c r="I47" s="88"/>
      <c r="J47" s="176">
        <f t="shared" ref="J47" si="14">(D47+F47+H47)*J$13</f>
        <v>0</v>
      </c>
      <c r="K47" s="216">
        <f t="shared" ref="K47" si="15">M47*25.335</f>
        <v>0</v>
      </c>
      <c r="L47" s="176">
        <f t="shared" ref="L47" si="16">(D47+F47+H47)*L$13</f>
        <v>0</v>
      </c>
      <c r="M47" s="204">
        <f>'Company Payroll'!U113</f>
        <v>0</v>
      </c>
      <c r="N47" s="205"/>
      <c r="O47" s="364"/>
    </row>
    <row r="48" spans="1:15" ht="15.75" x14ac:dyDescent="0.25">
      <c r="A48" s="191">
        <f>'Company Payroll'!A114</f>
        <v>0</v>
      </c>
      <c r="B48" s="272">
        <f>'Company Payroll'!B114</f>
        <v>0</v>
      </c>
      <c r="C48" s="176">
        <f t="shared" si="4"/>
        <v>0</v>
      </c>
      <c r="D48" s="176">
        <f>'Company Payroll'!G114+'Company Payroll'!M114+'Company Payroll'!O114</f>
        <v>0</v>
      </c>
      <c r="E48" s="88"/>
      <c r="F48" s="176">
        <f>'Company Payroll'!J114</f>
        <v>0</v>
      </c>
      <c r="G48" s="88"/>
      <c r="H48" s="176">
        <f>'Company Payroll'!Q114</f>
        <v>0</v>
      </c>
      <c r="I48" s="88"/>
      <c r="J48" s="176">
        <f t="shared" si="5"/>
        <v>0</v>
      </c>
      <c r="K48" s="216">
        <f t="shared" si="3"/>
        <v>0</v>
      </c>
      <c r="L48" s="176">
        <f t="shared" si="0"/>
        <v>0</v>
      </c>
      <c r="M48" s="204">
        <f>'Company Payroll'!U114</f>
        <v>0</v>
      </c>
      <c r="N48" s="205"/>
      <c r="O48" s="364" t="s">
        <v>306</v>
      </c>
    </row>
    <row r="49" spans="1:16" ht="15.75" x14ac:dyDescent="0.25">
      <c r="A49" s="191">
        <f>'Company Payroll'!A99</f>
        <v>0</v>
      </c>
      <c r="B49" s="272">
        <f>'Company Payroll'!B99</f>
        <v>0</v>
      </c>
      <c r="C49" s="176">
        <f>D49+F49+H49</f>
        <v>0</v>
      </c>
      <c r="D49" s="176">
        <f>'Company Payroll'!G99+'Company Payroll'!M99+'Company Payroll'!O99</f>
        <v>0</v>
      </c>
      <c r="E49" s="88"/>
      <c r="F49" s="176">
        <f>'Company Payroll'!J99</f>
        <v>0</v>
      </c>
      <c r="G49" s="88"/>
      <c r="H49" s="176">
        <f>'Company Payroll'!Q99</f>
        <v>0</v>
      </c>
      <c r="I49" s="88"/>
      <c r="J49" s="176">
        <f>(D49+F49+H49)*J$13</f>
        <v>0</v>
      </c>
      <c r="K49" s="216">
        <f>M49*25.335</f>
        <v>0</v>
      </c>
      <c r="L49" s="513">
        <f>(D49+F49+H49)*L$13</f>
        <v>0</v>
      </c>
      <c r="M49" s="204">
        <f>'Company Payroll'!U99</f>
        <v>0</v>
      </c>
      <c r="N49" s="205"/>
      <c r="O49" s="364" t="s">
        <v>306</v>
      </c>
    </row>
    <row r="50" spans="1:16" ht="15.75" x14ac:dyDescent="0.25">
      <c r="A50" s="191">
        <f>'Company Payroll'!A115</f>
        <v>0</v>
      </c>
      <c r="B50" s="272">
        <f>'Company Payroll'!B115</f>
        <v>0</v>
      </c>
      <c r="C50" s="176">
        <f t="shared" ref="C50" si="17">D50+F50+H50</f>
        <v>0</v>
      </c>
      <c r="D50" s="176">
        <f>'Company Payroll'!G115+'Company Payroll'!M115+'Company Payroll'!O115</f>
        <v>0</v>
      </c>
      <c r="E50" s="88"/>
      <c r="F50" s="176">
        <f>'Company Payroll'!J115</f>
        <v>0</v>
      </c>
      <c r="G50" s="88"/>
      <c r="H50" s="176">
        <f>'Company Payroll'!Q115</f>
        <v>0</v>
      </c>
      <c r="I50" s="88"/>
      <c r="J50" s="176">
        <f t="shared" ref="J50" si="18">(D50+F50+H50)*J$13</f>
        <v>0</v>
      </c>
      <c r="K50" s="216">
        <f t="shared" ref="K50" si="19">M50*25.335</f>
        <v>0</v>
      </c>
      <c r="L50" s="176">
        <f t="shared" ref="L50" si="20">(D50+F50+H50)*L$13</f>
        <v>0</v>
      </c>
      <c r="M50" s="204">
        <f>'Company Payroll'!U115</f>
        <v>0</v>
      </c>
      <c r="N50" s="205"/>
      <c r="O50" s="364" t="s">
        <v>306</v>
      </c>
    </row>
    <row r="51" spans="1:16" ht="15.75" x14ac:dyDescent="0.25">
      <c r="A51" s="191">
        <f>'Company Payroll'!A116</f>
        <v>0</v>
      </c>
      <c r="B51" s="272">
        <f>'Company Payroll'!B116</f>
        <v>0</v>
      </c>
      <c r="C51" s="176">
        <f t="shared" si="4"/>
        <v>0</v>
      </c>
      <c r="D51" s="176">
        <f>'Company Payroll'!G116+'Company Payroll'!M116+'Company Payroll'!O116</f>
        <v>0</v>
      </c>
      <c r="E51" s="88"/>
      <c r="F51" s="176">
        <f>'Company Payroll'!J116</f>
        <v>0</v>
      </c>
      <c r="G51" s="88"/>
      <c r="H51" s="176">
        <f>'Company Payroll'!Q116</f>
        <v>0</v>
      </c>
      <c r="I51" s="88"/>
      <c r="J51" s="176">
        <f t="shared" si="5"/>
        <v>0</v>
      </c>
      <c r="K51" s="216">
        <f t="shared" si="3"/>
        <v>0</v>
      </c>
      <c r="L51" s="176">
        <f t="shared" si="0"/>
        <v>0</v>
      </c>
      <c r="M51" s="204">
        <f>'Company Payroll'!U116</f>
        <v>0</v>
      </c>
      <c r="N51" s="205"/>
      <c r="O51" s="364"/>
    </row>
    <row r="52" spans="1:16" ht="15.75" x14ac:dyDescent="0.25">
      <c r="A52" s="191">
        <f>'Company Payroll'!A117</f>
        <v>0</v>
      </c>
      <c r="B52" s="272">
        <f>'Company Payroll'!B117</f>
        <v>0</v>
      </c>
      <c r="C52" s="176">
        <f t="shared" si="4"/>
        <v>0</v>
      </c>
      <c r="D52" s="176">
        <f>'Company Payroll'!G117+'Company Payroll'!M117+'Company Payroll'!O117</f>
        <v>0</v>
      </c>
      <c r="E52" s="88"/>
      <c r="F52" s="176">
        <f>'Company Payroll'!J117</f>
        <v>0</v>
      </c>
      <c r="G52" s="88"/>
      <c r="H52" s="176">
        <f>'Company Payroll'!Q117</f>
        <v>0</v>
      </c>
      <c r="I52" s="88"/>
      <c r="J52" s="176">
        <f t="shared" si="5"/>
        <v>0</v>
      </c>
      <c r="K52" s="216">
        <f t="shared" si="3"/>
        <v>0</v>
      </c>
      <c r="L52" s="176">
        <f t="shared" si="0"/>
        <v>0</v>
      </c>
      <c r="M52" s="204">
        <f>'Company Payroll'!U117</f>
        <v>0</v>
      </c>
      <c r="N52" s="205"/>
      <c r="O52" s="364"/>
    </row>
    <row r="53" spans="1:16" ht="15.75" x14ac:dyDescent="0.25">
      <c r="A53" s="191">
        <f>'Company Payroll'!A119</f>
        <v>0</v>
      </c>
      <c r="B53" s="272">
        <f>'Company Payroll'!B119</f>
        <v>0</v>
      </c>
      <c r="C53" s="176">
        <f>D53+F53+H53</f>
        <v>0</v>
      </c>
      <c r="D53" s="176">
        <f>'Company Payroll'!G119+'Company Payroll'!M119+'Company Payroll'!O119</f>
        <v>0</v>
      </c>
      <c r="E53" s="88"/>
      <c r="F53" s="176">
        <f>'Company Payroll'!J119</f>
        <v>0</v>
      </c>
      <c r="G53" s="88"/>
      <c r="H53" s="176">
        <f>'Company Payroll'!Q119</f>
        <v>0</v>
      </c>
      <c r="I53" s="88"/>
      <c r="J53" s="176">
        <f>(D53+F53+H53)*J$13</f>
        <v>0</v>
      </c>
      <c r="K53" s="216">
        <f t="shared" si="3"/>
        <v>0</v>
      </c>
      <c r="L53" s="176">
        <f>(D53+F53+H53)*L$13</f>
        <v>0</v>
      </c>
      <c r="M53" s="204">
        <f>'Company Payroll'!U119</f>
        <v>0</v>
      </c>
      <c r="N53" s="205"/>
      <c r="O53" s="364" t="s">
        <v>306</v>
      </c>
    </row>
    <row r="54" spans="1:16" ht="15.75" x14ac:dyDescent="0.25">
      <c r="A54" s="191">
        <f>'Company Payroll'!A120</f>
        <v>0</v>
      </c>
      <c r="B54" s="272">
        <f>'Company Payroll'!B120</f>
        <v>0</v>
      </c>
      <c r="C54" s="176">
        <f>D54+F54+H54</f>
        <v>0</v>
      </c>
      <c r="D54" s="176">
        <f>'Company Payroll'!G120+'Company Payroll'!M120+'Company Payroll'!O120</f>
        <v>0</v>
      </c>
      <c r="E54" s="88"/>
      <c r="F54" s="176">
        <f>'Company Payroll'!J120</f>
        <v>0</v>
      </c>
      <c r="G54" s="88"/>
      <c r="H54" s="176">
        <f>'Company Payroll'!Q120</f>
        <v>0</v>
      </c>
      <c r="I54" s="88"/>
      <c r="J54" s="176">
        <f>(D54+F54+H54)*J$13</f>
        <v>0</v>
      </c>
      <c r="K54" s="216">
        <f t="shared" ref="K54" si="21">M54*25.335</f>
        <v>0</v>
      </c>
      <c r="L54" s="176">
        <f>(D54+F54+H54)*L$13</f>
        <v>0</v>
      </c>
      <c r="M54" s="204">
        <f>'Company Payroll'!U120</f>
        <v>0</v>
      </c>
      <c r="N54" s="205"/>
      <c r="O54" s="364"/>
    </row>
    <row r="55" spans="1:16" ht="15.75" x14ac:dyDescent="0.25">
      <c r="A55" s="191">
        <f>'Company Payroll'!A121</f>
        <v>0</v>
      </c>
      <c r="B55" s="272">
        <f>'Company Payroll'!B121</f>
        <v>0</v>
      </c>
      <c r="C55" s="176">
        <f t="shared" ref="C55" si="22">D55+F55+H55</f>
        <v>0</v>
      </c>
      <c r="D55" s="176">
        <f>'Company Payroll'!G121+'Company Payroll'!M121+'Company Payroll'!O121</f>
        <v>0</v>
      </c>
      <c r="E55" s="88"/>
      <c r="F55" s="176">
        <f>'Company Payroll'!J121</f>
        <v>0</v>
      </c>
      <c r="G55" s="88"/>
      <c r="H55" s="176">
        <f>'Company Payroll'!Q121</f>
        <v>0</v>
      </c>
      <c r="I55" s="88"/>
      <c r="J55" s="176">
        <f>(D55+F55+H55)*J$13</f>
        <v>0</v>
      </c>
      <c r="K55" s="216">
        <f t="shared" ref="K55" si="23">M55*25.335</f>
        <v>0</v>
      </c>
      <c r="L55" s="176">
        <f>(D55+F55+H55)*L$13</f>
        <v>0</v>
      </c>
      <c r="M55" s="204">
        <f>'Company Payroll'!U121</f>
        <v>0</v>
      </c>
      <c r="N55" s="205"/>
      <c r="O55" s="364" t="s">
        <v>306</v>
      </c>
    </row>
    <row r="56" spans="1:16" ht="15.75" x14ac:dyDescent="0.25">
      <c r="A56" s="191">
        <f>'Company Payroll'!A118</f>
        <v>0</v>
      </c>
      <c r="B56" s="272">
        <f>'Company Payroll'!B118</f>
        <v>0</v>
      </c>
      <c r="C56" s="176">
        <f t="shared" si="4"/>
        <v>0</v>
      </c>
      <c r="D56" s="176">
        <f>'Company Payroll'!G118+'Company Payroll'!M118+'Company Payroll'!O118</f>
        <v>0</v>
      </c>
      <c r="E56" s="88"/>
      <c r="F56" s="176">
        <f>'Company Payroll'!J118</f>
        <v>0</v>
      </c>
      <c r="G56" s="88"/>
      <c r="H56" s="176">
        <f>'Company Payroll'!Q118</f>
        <v>0</v>
      </c>
      <c r="I56" s="88"/>
      <c r="J56" s="176">
        <f>(D56+F56+H56)*J$13</f>
        <v>0</v>
      </c>
      <c r="K56" s="216">
        <f t="shared" si="3"/>
        <v>0</v>
      </c>
      <c r="L56" s="176">
        <f>(D56+F56+H56)*L$13</f>
        <v>0</v>
      </c>
      <c r="M56" s="204">
        <f>'Company Payroll'!U118</f>
        <v>0</v>
      </c>
      <c r="N56" s="205"/>
      <c r="O56" s="364" t="s">
        <v>306</v>
      </c>
    </row>
    <row r="57" spans="1:16" ht="7.5" customHeight="1" thickBot="1" x14ac:dyDescent="0.3">
      <c r="A57" s="93"/>
      <c r="B57" s="95"/>
      <c r="C57" s="95"/>
      <c r="D57" s="88"/>
      <c r="E57" s="88"/>
      <c r="F57" s="88"/>
      <c r="G57" s="88"/>
      <c r="H57" s="88"/>
      <c r="I57" s="11"/>
      <c r="J57" s="88"/>
      <c r="K57" s="88"/>
      <c r="L57" s="89"/>
      <c r="M57" s="387"/>
      <c r="N57" s="205"/>
      <c r="O57" s="364"/>
      <c r="P57" s="296"/>
    </row>
    <row r="58" spans="1:16" ht="16.5" thickBot="1" x14ac:dyDescent="0.3">
      <c r="A58" s="166"/>
      <c r="B58" s="13"/>
      <c r="C58" s="13"/>
      <c r="D58" s="13"/>
      <c r="E58" s="185" t="s">
        <v>145</v>
      </c>
      <c r="F58" s="185"/>
      <c r="G58" s="185"/>
      <c r="H58" s="117" t="s">
        <v>126</v>
      </c>
      <c r="I58" s="11"/>
      <c r="J58" s="289">
        <f>SUM(J14:J56)</f>
        <v>0</v>
      </c>
      <c r="K58" s="289">
        <f>SUM(K14:K56)</f>
        <v>0</v>
      </c>
      <c r="L58" s="289">
        <f>SUM(L14:L56)</f>
        <v>0</v>
      </c>
      <c r="M58" s="343"/>
      <c r="N58" s="205"/>
      <c r="O58" s="364"/>
    </row>
    <row r="59" spans="1:16" ht="15.75" x14ac:dyDescent="0.25">
      <c r="A59" s="166" t="str">
        <f>AEA!A71</f>
        <v>Report Prepared by:</v>
      </c>
      <c r="B59" s="113"/>
      <c r="C59" s="113"/>
      <c r="D59" s="113"/>
      <c r="E59" s="166"/>
      <c r="F59" s="166"/>
      <c r="G59" s="166"/>
      <c r="H59" s="170" t="s">
        <v>97</v>
      </c>
      <c r="I59" s="11"/>
      <c r="J59" s="686"/>
      <c r="K59" s="686"/>
      <c r="L59" s="686"/>
      <c r="M59" s="170"/>
      <c r="N59" s="205"/>
    </row>
    <row r="60" spans="1:16" ht="8.1" customHeight="1" x14ac:dyDescent="0.25">
      <c r="A60" s="166"/>
      <c r="B60" s="113"/>
      <c r="C60" s="113"/>
      <c r="D60" s="166"/>
      <c r="E60" s="166"/>
      <c r="F60" s="166"/>
      <c r="G60" s="166"/>
      <c r="H60" s="117"/>
      <c r="I60" s="170"/>
      <c r="J60" s="170"/>
      <c r="K60" s="117"/>
      <c r="L60" s="89"/>
      <c r="M60" s="89"/>
      <c r="N60" s="205"/>
    </row>
    <row r="61" spans="1:16" ht="15.75" x14ac:dyDescent="0.25">
      <c r="A61" s="211" t="s">
        <v>407</v>
      </c>
      <c r="B61" s="113"/>
      <c r="C61" s="113"/>
      <c r="D61" s="166"/>
      <c r="E61" s="166"/>
      <c r="F61" s="166"/>
      <c r="G61" s="166"/>
      <c r="H61" s="194"/>
      <c r="I61" s="166"/>
      <c r="J61" s="166"/>
      <c r="K61" s="194"/>
      <c r="L61" s="89"/>
      <c r="M61" s="89"/>
      <c r="N61" s="205"/>
    </row>
    <row r="62" spans="1:16" ht="15.75" x14ac:dyDescent="0.25">
      <c r="A62" s="210" t="s">
        <v>162</v>
      </c>
      <c r="B62" s="113"/>
      <c r="C62" s="113"/>
      <c r="D62" s="11"/>
      <c r="E62" s="166"/>
      <c r="F62" s="166"/>
      <c r="G62" s="166"/>
      <c r="H62" s="194"/>
      <c r="I62" s="166"/>
      <c r="J62" s="166"/>
      <c r="K62" s="194"/>
      <c r="L62" s="89"/>
      <c r="M62" s="89"/>
      <c r="N62" s="205"/>
    </row>
    <row r="63" spans="1:16" ht="15.75" x14ac:dyDescent="0.25">
      <c r="A63" s="210" t="s">
        <v>408</v>
      </c>
      <c r="B63" s="11"/>
      <c r="C63" s="11"/>
      <c r="D63" s="11"/>
      <c r="E63" s="166"/>
      <c r="F63" s="166"/>
      <c r="G63" s="166"/>
      <c r="H63" s="194"/>
      <c r="I63" s="166"/>
      <c r="J63" s="166"/>
      <c r="K63" s="194"/>
      <c r="L63" s="89"/>
      <c r="M63" s="89"/>
      <c r="N63" s="205"/>
    </row>
    <row r="64" spans="1:16" ht="15.75" x14ac:dyDescent="0.25">
      <c r="J64" s="320">
        <f>'Company Payroll'!S123</f>
        <v>0</v>
      </c>
    </row>
    <row r="67" spans="1:11" x14ac:dyDescent="0.2">
      <c r="A67" s="369" t="s">
        <v>236</v>
      </c>
      <c r="J67" s="369" t="s">
        <v>240</v>
      </c>
      <c r="K67" s="371" t="s">
        <v>241</v>
      </c>
    </row>
    <row r="68" spans="1:11" x14ac:dyDescent="0.2">
      <c r="A68" s="369" t="s">
        <v>233</v>
      </c>
      <c r="B68" s="370">
        <v>1069.8800000000001</v>
      </c>
      <c r="C68" s="370"/>
      <c r="H68" s="369" t="s">
        <v>238</v>
      </c>
      <c r="J68" s="325">
        <f>B68+B69+B70</f>
        <v>1872.2900000000002</v>
      </c>
      <c r="K68" s="38">
        <f>42.38*1.5</f>
        <v>63.570000000000007</v>
      </c>
    </row>
    <row r="69" spans="1:11" x14ac:dyDescent="0.2">
      <c r="A69" s="369" t="s">
        <v>234</v>
      </c>
      <c r="B69" s="370">
        <f>B68*0.25</f>
        <v>267.47000000000003</v>
      </c>
      <c r="C69" s="370"/>
      <c r="H69" s="369" t="s">
        <v>242</v>
      </c>
      <c r="J69" s="325">
        <f>B68+B69+B72</f>
        <v>1497.8320000000001</v>
      </c>
      <c r="K69" s="38">
        <v>42.38</v>
      </c>
    </row>
    <row r="70" spans="1:11" x14ac:dyDescent="0.2">
      <c r="A70" s="369" t="s">
        <v>235</v>
      </c>
      <c r="B70" s="370">
        <f>B68*0.5</f>
        <v>534.94000000000005</v>
      </c>
      <c r="C70" s="370"/>
      <c r="H70" s="369" t="s">
        <v>243</v>
      </c>
      <c r="J70" s="325">
        <f>B68+B71</f>
        <v>1203.6150000000002</v>
      </c>
    </row>
    <row r="71" spans="1:11" x14ac:dyDescent="0.2">
      <c r="A71" s="369" t="s">
        <v>237</v>
      </c>
      <c r="B71" s="370">
        <f>B68*0.125</f>
        <v>133.73500000000001</v>
      </c>
      <c r="C71" s="370"/>
      <c r="H71" s="369" t="s">
        <v>239</v>
      </c>
      <c r="J71" s="325">
        <f>B68</f>
        <v>1069.8800000000001</v>
      </c>
    </row>
    <row r="72" spans="1:11" x14ac:dyDescent="0.2">
      <c r="A72" s="369" t="s">
        <v>244</v>
      </c>
      <c r="B72" s="372">
        <f>B68*0.15</f>
        <v>160.482</v>
      </c>
      <c r="C72" s="372"/>
    </row>
    <row r="74" spans="1:11" x14ac:dyDescent="0.2">
      <c r="J74" s="7">
        <f>64500/600</f>
        <v>107.5</v>
      </c>
    </row>
    <row r="75" spans="1:11" x14ac:dyDescent="0.2">
      <c r="J75" s="7">
        <f>131/12</f>
        <v>10.916666666666666</v>
      </c>
    </row>
    <row r="76" spans="1:11" x14ac:dyDescent="0.2">
      <c r="J76" s="7">
        <f>107.5/12</f>
        <v>8.9583333333333339</v>
      </c>
    </row>
  </sheetData>
  <mergeCells count="3">
    <mergeCell ref="D7:H7"/>
    <mergeCell ref="E8:I8"/>
    <mergeCell ref="D9:H9"/>
  </mergeCells>
  <phoneticPr fontId="0" type="noConversion"/>
  <printOptions horizontalCentered="1"/>
  <pageMargins left="0.5" right="0.5" top="0.5" bottom="0.5" header="0.5" footer="0.5"/>
  <pageSetup scale="59"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7"/>
  <sheetViews>
    <sheetView zoomScale="75" zoomScaleNormal="75" zoomScalePageLayoutView="75" workbookViewId="0">
      <pane ySplit="12" topLeftCell="A13" activePane="bottomLeft" state="frozen"/>
      <selection pane="bottomLeft" activeCell="J19" sqref="J19"/>
    </sheetView>
  </sheetViews>
  <sheetFormatPr defaultColWidth="14.7109375" defaultRowHeight="12.75" x14ac:dyDescent="0.2"/>
  <cols>
    <col min="1" max="1" width="6.7109375" style="36" customWidth="1"/>
    <col min="2" max="2" width="23.28515625" style="7" customWidth="1"/>
    <col min="3" max="3" width="13.140625" style="580" customWidth="1"/>
    <col min="4" max="4" width="12.7109375" style="37" customWidth="1"/>
    <col min="5" max="5" width="12.7109375" style="7" customWidth="1"/>
    <col min="6" max="6" width="18.7109375" style="7" customWidth="1"/>
    <col min="7" max="9" width="12.7109375" style="7" customWidth="1"/>
    <col min="10" max="10" width="25.28515625" style="7" customWidth="1"/>
    <col min="11" max="11" width="34.42578125" style="39" bestFit="1" customWidth="1"/>
    <col min="12" max="16384" width="14.7109375" style="7"/>
  </cols>
  <sheetData>
    <row r="1" spans="1:12" ht="30" x14ac:dyDescent="0.4">
      <c r="A1" s="704" t="s">
        <v>186</v>
      </c>
      <c r="B1" s="705"/>
      <c r="C1" s="705"/>
      <c r="D1" s="705"/>
      <c r="E1" s="705"/>
      <c r="F1" s="705"/>
      <c r="G1" s="705"/>
      <c r="H1" s="705"/>
      <c r="I1" s="705"/>
      <c r="J1" s="705"/>
      <c r="K1" s="705"/>
    </row>
    <row r="2" spans="1:12" ht="23.25" x14ac:dyDescent="0.35">
      <c r="A2" s="706" t="s">
        <v>183</v>
      </c>
      <c r="B2" s="706"/>
      <c r="C2" s="706"/>
      <c r="D2" s="706"/>
      <c r="E2" s="706"/>
      <c r="F2" s="706"/>
      <c r="G2" s="706"/>
      <c r="H2" s="706"/>
      <c r="I2" s="706"/>
      <c r="J2" s="706"/>
      <c r="K2" s="706"/>
    </row>
    <row r="3" spans="1:12" ht="18" customHeight="1" x14ac:dyDescent="0.25">
      <c r="A3" s="109" t="s">
        <v>145</v>
      </c>
      <c r="B3" s="159"/>
      <c r="C3" s="573"/>
      <c r="D3" s="569"/>
      <c r="E3" s="682"/>
      <c r="F3" s="681" t="s">
        <v>51</v>
      </c>
      <c r="G3" s="342"/>
      <c r="H3" s="159"/>
      <c r="I3" s="159"/>
      <c r="J3" s="159"/>
      <c r="K3" s="31"/>
    </row>
    <row r="4" spans="1:12" x14ac:dyDescent="0.2">
      <c r="A4" s="109"/>
      <c r="B4" s="89"/>
      <c r="C4" s="574"/>
      <c r="D4" s="90"/>
      <c r="E4" s="89"/>
      <c r="F4" s="89"/>
      <c r="G4" s="89"/>
      <c r="H4" s="111"/>
      <c r="I4" s="112"/>
      <c r="J4" s="89"/>
      <c r="K4" s="114"/>
    </row>
    <row r="5" spans="1:12" ht="15.75" x14ac:dyDescent="0.25">
      <c r="A5" s="35"/>
      <c r="B5" s="165" t="str">
        <f>'Company Payroll'!C1</f>
        <v>SHOW NAME</v>
      </c>
      <c r="C5" s="575"/>
      <c r="D5" s="568"/>
      <c r="E5" s="708" t="s">
        <v>194</v>
      </c>
      <c r="F5" s="709"/>
      <c r="G5" s="166"/>
      <c r="H5" s="167"/>
      <c r="I5" s="168"/>
      <c r="J5" s="89"/>
      <c r="K5" s="114"/>
    </row>
    <row r="6" spans="1:12" ht="18" x14ac:dyDescent="0.25">
      <c r="A6" s="35"/>
      <c r="B6" s="165" t="str">
        <f>'Company Payroll'!C2</f>
        <v>c/o DTE Management</v>
      </c>
      <c r="C6" s="575"/>
      <c r="D6" s="568"/>
      <c r="E6" s="723" t="str">
        <f>'Company Payroll'!A3</f>
        <v>MM/DD/YYYY</v>
      </c>
      <c r="F6" s="724"/>
      <c r="G6" s="166"/>
      <c r="H6" s="167"/>
      <c r="I6" s="168"/>
      <c r="J6" s="89"/>
      <c r="K6" s="114"/>
    </row>
    <row r="7" spans="1:12" ht="16.5" x14ac:dyDescent="0.3">
      <c r="A7" s="35"/>
      <c r="B7" s="165" t="str">
        <f>'Company Payroll'!C3</f>
        <v>1501 Broadway, Suite 1304</v>
      </c>
      <c r="C7" s="575"/>
      <c r="D7" s="568"/>
      <c r="E7" s="352" t="s">
        <v>193</v>
      </c>
      <c r="F7" s="353" t="e">
        <f>E6-7</f>
        <v>#VALUE!</v>
      </c>
      <c r="G7" s="166"/>
      <c r="H7" s="167" t="s">
        <v>48</v>
      </c>
      <c r="I7" s="168" t="str">
        <f>'Payment Summary'!I6</f>
        <v>XX-XXXXXXX</v>
      </c>
      <c r="J7" s="89"/>
      <c r="K7" s="114"/>
    </row>
    <row r="8" spans="1:12" ht="15.75" x14ac:dyDescent="0.25">
      <c r="A8" s="35"/>
      <c r="B8" s="165" t="str">
        <f>'Company Payroll'!C4</f>
        <v>New York, NY 10036</v>
      </c>
      <c r="C8" s="575"/>
      <c r="D8" s="568"/>
      <c r="E8" s="708"/>
      <c r="F8" s="701"/>
      <c r="G8" s="166"/>
      <c r="H8" s="167"/>
      <c r="I8" s="169"/>
      <c r="J8" s="89"/>
      <c r="K8" s="114"/>
    </row>
    <row r="9" spans="1:12" ht="15.75" x14ac:dyDescent="0.25">
      <c r="A9" s="109"/>
      <c r="B9" s="166"/>
      <c r="C9" s="575"/>
      <c r="D9" s="568"/>
      <c r="E9" s="166"/>
      <c r="F9" s="166"/>
      <c r="G9" s="166"/>
      <c r="H9" s="166"/>
      <c r="I9" s="170" t="s">
        <v>145</v>
      </c>
      <c r="J9" s="54"/>
      <c r="K9" s="114"/>
    </row>
    <row r="10" spans="1:12" ht="15.75" x14ac:dyDescent="0.25">
      <c r="A10" s="163"/>
      <c r="B10" s="170" t="s">
        <v>145</v>
      </c>
      <c r="C10" s="202" t="s">
        <v>9</v>
      </c>
      <c r="D10" s="170" t="s">
        <v>11</v>
      </c>
      <c r="E10" s="170" t="s">
        <v>75</v>
      </c>
      <c r="F10" s="170" t="s">
        <v>142</v>
      </c>
      <c r="G10" s="170" t="s">
        <v>129</v>
      </c>
      <c r="H10" s="170" t="s">
        <v>121</v>
      </c>
      <c r="I10" s="170" t="s">
        <v>0</v>
      </c>
      <c r="J10" s="54"/>
      <c r="K10" s="114"/>
    </row>
    <row r="11" spans="1:12" s="39" customFormat="1" ht="15.75" x14ac:dyDescent="0.25">
      <c r="A11" s="162"/>
      <c r="B11" s="171" t="s">
        <v>145</v>
      </c>
      <c r="C11" s="576" t="s">
        <v>10</v>
      </c>
      <c r="D11" s="171" t="s">
        <v>82</v>
      </c>
      <c r="E11" s="171" t="s">
        <v>124</v>
      </c>
      <c r="F11" s="171" t="s">
        <v>82</v>
      </c>
      <c r="G11" s="172">
        <v>0.04</v>
      </c>
      <c r="H11" s="345">
        <v>0.09</v>
      </c>
      <c r="I11" s="344">
        <v>0.06</v>
      </c>
      <c r="J11" s="164" t="s">
        <v>247</v>
      </c>
      <c r="K11" s="164" t="s">
        <v>147</v>
      </c>
    </row>
    <row r="12" spans="1:12" s="39" customFormat="1" ht="26.25" x14ac:dyDescent="0.25">
      <c r="A12" s="161"/>
      <c r="B12" s="174" t="s">
        <v>184</v>
      </c>
      <c r="C12" s="576"/>
      <c r="D12" s="171"/>
      <c r="E12" s="171"/>
      <c r="F12" s="171"/>
      <c r="G12" s="171"/>
      <c r="H12" s="171"/>
      <c r="I12" s="171"/>
      <c r="J12" s="55"/>
      <c r="K12" s="114"/>
      <c r="L12" s="39" t="s">
        <v>377</v>
      </c>
    </row>
    <row r="13" spans="1:12" ht="18.75" customHeight="1" x14ac:dyDescent="0.25">
      <c r="A13" s="160"/>
      <c r="B13" s="175">
        <f>'Company Payroll'!A127</f>
        <v>0</v>
      </c>
      <c r="C13" s="577">
        <f>'Company Payroll'!B127</f>
        <v>0</v>
      </c>
      <c r="D13" s="581">
        <f>'Company Payroll'!G127</f>
        <v>0</v>
      </c>
      <c r="E13" s="176">
        <f>'Company Payroll'!N127+'Company Payroll'!O127+'Company Payroll'!Q127+'Company Payroll'!L127+'Company Payroll'!J127+'Company Payroll'!P127</f>
        <v>0</v>
      </c>
      <c r="F13" s="176">
        <f>D13+E13</f>
        <v>0</v>
      </c>
      <c r="G13" s="176">
        <f>ROUND(F13*$G$11,2)</f>
        <v>0</v>
      </c>
      <c r="H13" s="176">
        <f>IF(F13&gt;0, H$11*F13,0)</f>
        <v>0</v>
      </c>
      <c r="I13" s="176">
        <f>F13*$I$11</f>
        <v>0</v>
      </c>
      <c r="J13" s="376"/>
      <c r="K13" s="511"/>
      <c r="L13" s="659">
        <f>SUM(H13+I13)</f>
        <v>0</v>
      </c>
    </row>
    <row r="14" spans="1:12" ht="18.75" customHeight="1" x14ac:dyDescent="0.25">
      <c r="A14" s="160"/>
      <c r="B14" s="175">
        <f>'Company Payroll'!A128</f>
        <v>0</v>
      </c>
      <c r="C14" s="577">
        <f>'Company Payroll'!B128</f>
        <v>0</v>
      </c>
      <c r="D14" s="581">
        <f>'Company Payroll'!G128</f>
        <v>0</v>
      </c>
      <c r="E14" s="176">
        <f>'Company Payroll'!N128+'Company Payroll'!O128+'Company Payroll'!Q128+'Company Payroll'!L128+'Company Payroll'!J128+'Company Payroll'!P128</f>
        <v>0</v>
      </c>
      <c r="F14" s="176">
        <f>D14+E14</f>
        <v>0</v>
      </c>
      <c r="G14" s="176">
        <f>ROUND(F14*$G$11,2)</f>
        <v>0</v>
      </c>
      <c r="H14" s="176">
        <f>IF(F14&gt;0, H$11*F14,0)</f>
        <v>0</v>
      </c>
      <c r="I14" s="176">
        <f>F14*$I$11</f>
        <v>0</v>
      </c>
      <c r="J14" s="376"/>
      <c r="K14" s="511"/>
      <c r="L14" s="659">
        <f>SUM(H14+I14)</f>
        <v>0</v>
      </c>
    </row>
    <row r="15" spans="1:12" ht="18.75" customHeight="1" x14ac:dyDescent="0.25">
      <c r="A15" s="160"/>
      <c r="B15" s="175">
        <f>'Company Payroll'!A129</f>
        <v>0</v>
      </c>
      <c r="C15" s="577">
        <f>'Company Payroll'!B129</f>
        <v>0</v>
      </c>
      <c r="D15" s="581">
        <f>'Company Payroll'!G129</f>
        <v>0</v>
      </c>
      <c r="E15" s="176">
        <f>'Company Payroll'!N129+'Company Payroll'!O129+'Company Payroll'!Q129+'Company Payroll'!L129+'Company Payroll'!J129+'Company Payroll'!P129</f>
        <v>0</v>
      </c>
      <c r="F15" s="176">
        <f>D15+E15</f>
        <v>0</v>
      </c>
      <c r="G15" s="176">
        <f>ROUND(F15*$G$11,2)</f>
        <v>0</v>
      </c>
      <c r="H15" s="176">
        <f>IF(F15&gt;0, H$11*F15,0)</f>
        <v>0</v>
      </c>
      <c r="I15" s="176">
        <f>F15*$I$11</f>
        <v>0</v>
      </c>
      <c r="J15" s="376"/>
      <c r="K15" s="511"/>
      <c r="L15" s="659">
        <f>SUM(H15+I15)</f>
        <v>0</v>
      </c>
    </row>
    <row r="16" spans="1:12" ht="18.75" customHeight="1" x14ac:dyDescent="0.25">
      <c r="A16" s="160"/>
      <c r="B16" s="175">
        <f>'Company Payroll'!A130</f>
        <v>0</v>
      </c>
      <c r="C16" s="577">
        <f>'Company Payroll'!B130</f>
        <v>0</v>
      </c>
      <c r="D16" s="581">
        <f>'Company Payroll'!G130</f>
        <v>0</v>
      </c>
      <c r="E16" s="176">
        <f>'Company Payroll'!N130+'Company Payroll'!O130+'Company Payroll'!Q130+'Company Payroll'!L130+'Company Payroll'!J130+'Company Payroll'!P130</f>
        <v>0</v>
      </c>
      <c r="F16" s="176">
        <f>D16+E16</f>
        <v>0</v>
      </c>
      <c r="G16" s="176">
        <f>ROUND(F16*$G$11,2)</f>
        <v>0</v>
      </c>
      <c r="H16" s="176">
        <f>IF(F16&gt;0, H$11*F16,0)</f>
        <v>0</v>
      </c>
      <c r="I16" s="176">
        <f>F16*$I$11</f>
        <v>0</v>
      </c>
      <c r="J16" s="376"/>
      <c r="K16" s="511"/>
      <c r="L16" s="659">
        <f>SUM(H16+I16)</f>
        <v>0</v>
      </c>
    </row>
    <row r="17" spans="1:12" ht="18.75" customHeight="1" x14ac:dyDescent="0.25">
      <c r="A17" s="160"/>
      <c r="B17" s="175">
        <f>'Company Payroll'!A131</f>
        <v>0</v>
      </c>
      <c r="C17" s="577">
        <f>'Company Payroll'!B131</f>
        <v>0</v>
      </c>
      <c r="D17" s="581">
        <f>'Company Payroll'!G131</f>
        <v>0</v>
      </c>
      <c r="E17" s="176">
        <f>'Company Payroll'!N131+'Company Payroll'!O131+'Company Payroll'!Q131+'Company Payroll'!L131+'Company Payroll'!J131+'Company Payroll'!P131</f>
        <v>0</v>
      </c>
      <c r="F17" s="176">
        <f>D17+E17</f>
        <v>0</v>
      </c>
      <c r="G17" s="176">
        <f>ROUND(F17*$G$11,2)</f>
        <v>0</v>
      </c>
      <c r="H17" s="176">
        <f>IF(F17&gt;0, H$11*F17,0)</f>
        <v>0</v>
      </c>
      <c r="I17" s="176">
        <f>F17*$I$11</f>
        <v>0</v>
      </c>
      <c r="J17" s="376"/>
      <c r="K17" s="511"/>
      <c r="L17" s="659">
        <f>SUM(H17+I17)</f>
        <v>0</v>
      </c>
    </row>
    <row r="18" spans="1:12" ht="18.75" customHeight="1" x14ac:dyDescent="0.25">
      <c r="A18" s="160"/>
      <c r="B18" s="456"/>
      <c r="C18" s="578"/>
      <c r="D18" s="582"/>
      <c r="E18" s="457"/>
      <c r="F18" s="457"/>
      <c r="G18" s="457"/>
      <c r="H18" s="457"/>
      <c r="I18" s="457"/>
      <c r="J18" s="458"/>
      <c r="K18" s="512"/>
    </row>
    <row r="19" spans="1:12" ht="18.75" customHeight="1" x14ac:dyDescent="0.25">
      <c r="A19" s="160"/>
      <c r="B19" s="175">
        <f>'Company Payroll'!A134</f>
        <v>0</v>
      </c>
      <c r="C19" s="577">
        <f>'Company Payroll'!B134</f>
        <v>0</v>
      </c>
      <c r="D19" s="581">
        <f>'Company Payroll'!G134</f>
        <v>0</v>
      </c>
      <c r="E19" s="176">
        <f>'Company Payroll'!N134+'Company Payroll'!O134+'Company Payroll'!Q134+'Company Payroll'!L134+'Company Payroll'!J134+'Company Payroll'!P134</f>
        <v>0</v>
      </c>
      <c r="F19" s="176">
        <f>D19+E19</f>
        <v>0</v>
      </c>
      <c r="G19" s="176">
        <f>ROUND(F19*$G$11,2)</f>
        <v>0</v>
      </c>
      <c r="H19" s="176">
        <f>IF(F19&gt;0, H$11*F19,0)</f>
        <v>0</v>
      </c>
      <c r="I19" s="176">
        <f>F19*$I$11</f>
        <v>0</v>
      </c>
      <c r="J19" s="376"/>
      <c r="K19" s="511"/>
      <c r="L19" s="659">
        <f t="shared" ref="L19:L75" si="0">SUM(H19+I19)</f>
        <v>0</v>
      </c>
    </row>
    <row r="20" spans="1:12" ht="18.75" customHeight="1" x14ac:dyDescent="0.25">
      <c r="A20" s="160"/>
      <c r="B20" s="175">
        <f>'Company Payroll'!A135</f>
        <v>0</v>
      </c>
      <c r="C20" s="577">
        <f>'Company Payroll'!B135</f>
        <v>0</v>
      </c>
      <c r="D20" s="581">
        <f>'Company Payroll'!G135</f>
        <v>0</v>
      </c>
      <c r="E20" s="176">
        <f>'Company Payroll'!N135+'Company Payroll'!O135+'Company Payroll'!Q135+'Company Payroll'!L135+'Company Payroll'!J135+'Company Payroll'!P135</f>
        <v>0</v>
      </c>
      <c r="F20" s="176">
        <f>D20+E20</f>
        <v>0</v>
      </c>
      <c r="G20" s="176">
        <f>ROUND(F20*$G$11,2)</f>
        <v>0</v>
      </c>
      <c r="H20" s="176">
        <f>IF(F20&gt;0, H$11*F20,0)</f>
        <v>0</v>
      </c>
      <c r="I20" s="176">
        <f>F20*$I$11</f>
        <v>0</v>
      </c>
      <c r="J20" s="376"/>
      <c r="K20" s="511"/>
      <c r="L20" s="659">
        <f t="shared" si="0"/>
        <v>0</v>
      </c>
    </row>
    <row r="21" spans="1:12" ht="18.75" customHeight="1" x14ac:dyDescent="0.25">
      <c r="A21" s="160"/>
      <c r="B21" s="175">
        <f>'Company Payroll'!A136</f>
        <v>0</v>
      </c>
      <c r="C21" s="577">
        <f>'Company Payroll'!B136</f>
        <v>0</v>
      </c>
      <c r="D21" s="581">
        <f>'Company Payroll'!G136</f>
        <v>0</v>
      </c>
      <c r="E21" s="176">
        <f>'Company Payroll'!N136+'Company Payroll'!O136+'Company Payroll'!Q136+'Company Payroll'!L136+'Company Payroll'!J136+'Company Payroll'!P136</f>
        <v>0</v>
      </c>
      <c r="F21" s="176">
        <f t="shared" ref="F21:F57" si="1">D21+E21</f>
        <v>0</v>
      </c>
      <c r="G21" s="176">
        <f t="shared" ref="G21:G61" si="2">ROUND(F21*$G$11,2)</f>
        <v>0</v>
      </c>
      <c r="H21" s="176">
        <f t="shared" ref="H21:H57" si="3">IF(F21&gt;0, H$11*F21,0)</f>
        <v>0</v>
      </c>
      <c r="I21" s="176">
        <f t="shared" ref="I21:I57" si="4">F21*$I$11</f>
        <v>0</v>
      </c>
      <c r="J21" s="376"/>
      <c r="K21" s="511"/>
      <c r="L21" s="659">
        <f t="shared" si="0"/>
        <v>0</v>
      </c>
    </row>
    <row r="22" spans="1:12" ht="18.75" customHeight="1" x14ac:dyDescent="0.25">
      <c r="A22" s="160"/>
      <c r="B22" s="175">
        <f>'Company Payroll'!A137</f>
        <v>0</v>
      </c>
      <c r="C22" s="577">
        <f>'Company Payroll'!B137</f>
        <v>0</v>
      </c>
      <c r="D22" s="581">
        <f>'Company Payroll'!G137</f>
        <v>0</v>
      </c>
      <c r="E22" s="176">
        <f>'Company Payroll'!N137+'Company Payroll'!O137+'Company Payroll'!Q137+'Company Payroll'!L137+'Company Payroll'!J137+'Company Payroll'!P137</f>
        <v>0</v>
      </c>
      <c r="F22" s="176">
        <f t="shared" si="1"/>
        <v>0</v>
      </c>
      <c r="G22" s="176">
        <f t="shared" si="2"/>
        <v>0</v>
      </c>
      <c r="H22" s="176">
        <f>IF(F22&gt;0, H$11*F22,0)</f>
        <v>0</v>
      </c>
      <c r="I22" s="176">
        <f>F22*$I$11</f>
        <v>0</v>
      </c>
      <c r="J22" s="376"/>
      <c r="K22" s="511"/>
      <c r="L22" s="659">
        <f t="shared" si="0"/>
        <v>0</v>
      </c>
    </row>
    <row r="23" spans="1:12" ht="18.75" customHeight="1" x14ac:dyDescent="0.25">
      <c r="A23" s="160"/>
      <c r="B23" s="175">
        <f>'Company Payroll'!A138</f>
        <v>0</v>
      </c>
      <c r="C23" s="577">
        <f>'Company Payroll'!B138</f>
        <v>0</v>
      </c>
      <c r="D23" s="581">
        <f>'Company Payroll'!G138</f>
        <v>0</v>
      </c>
      <c r="E23" s="176">
        <f>'Company Payroll'!N138+'Company Payroll'!O138+'Company Payroll'!Q138+'Company Payroll'!L138+'Company Payroll'!J138+'Company Payroll'!P138</f>
        <v>0</v>
      </c>
      <c r="F23" s="176">
        <f>D23+E23</f>
        <v>0</v>
      </c>
      <c r="G23" s="176">
        <f>ROUND(F23*$G$11,2)</f>
        <v>0</v>
      </c>
      <c r="H23" s="176">
        <f>IF(F23&gt;0, H$11*F23,0)</f>
        <v>0</v>
      </c>
      <c r="I23" s="176">
        <f>F23*$I$11</f>
        <v>0</v>
      </c>
      <c r="J23" s="376"/>
      <c r="K23" s="511"/>
      <c r="L23" s="659">
        <f t="shared" si="0"/>
        <v>0</v>
      </c>
    </row>
    <row r="24" spans="1:12" ht="18.75" customHeight="1" x14ac:dyDescent="0.25">
      <c r="A24" s="160"/>
      <c r="B24" s="175">
        <f>'Company Payroll'!A139</f>
        <v>0</v>
      </c>
      <c r="C24" s="577">
        <f>'Company Payroll'!B139</f>
        <v>0</v>
      </c>
      <c r="D24" s="581">
        <f>'Company Payroll'!G139</f>
        <v>0</v>
      </c>
      <c r="E24" s="176">
        <f>'Company Payroll'!N139+'Company Payroll'!O139+'Company Payroll'!Q139+'Company Payroll'!L139+'Company Payroll'!J139+'Company Payroll'!P139</f>
        <v>0</v>
      </c>
      <c r="F24" s="176">
        <f>D24+E24</f>
        <v>0</v>
      </c>
      <c r="G24" s="176">
        <f>ROUND(F24*$G$11,2)</f>
        <v>0</v>
      </c>
      <c r="H24" s="176">
        <f>IF(F24&gt;0, H$11*F24,0)</f>
        <v>0</v>
      </c>
      <c r="I24" s="176">
        <f>F24*$I$11</f>
        <v>0</v>
      </c>
      <c r="J24" s="376"/>
      <c r="K24" s="511"/>
      <c r="L24" s="659">
        <f t="shared" si="0"/>
        <v>0</v>
      </c>
    </row>
    <row r="25" spans="1:12" ht="18.75" customHeight="1" x14ac:dyDescent="0.25">
      <c r="A25" s="160"/>
      <c r="B25" s="175">
        <f>'Company Payroll'!A140</f>
        <v>0</v>
      </c>
      <c r="C25" s="577">
        <f>'Company Payroll'!B140</f>
        <v>0</v>
      </c>
      <c r="D25" s="581">
        <f>'Company Payroll'!G140</f>
        <v>0</v>
      </c>
      <c r="E25" s="176">
        <f>'Company Payroll'!N140+'Company Payroll'!O140+'Company Payroll'!Q140+'Company Payroll'!L140+'Company Payroll'!J140+'Company Payroll'!P140</f>
        <v>0</v>
      </c>
      <c r="F25" s="176">
        <f t="shared" si="1"/>
        <v>0</v>
      </c>
      <c r="G25" s="176">
        <f t="shared" si="2"/>
        <v>0</v>
      </c>
      <c r="H25" s="176">
        <f t="shared" si="3"/>
        <v>0</v>
      </c>
      <c r="I25" s="176">
        <f t="shared" si="4"/>
        <v>0</v>
      </c>
      <c r="J25" s="376"/>
      <c r="K25" s="511"/>
      <c r="L25" s="659">
        <f t="shared" si="0"/>
        <v>0</v>
      </c>
    </row>
    <row r="26" spans="1:12" ht="18.75" customHeight="1" x14ac:dyDescent="0.25">
      <c r="A26" s="160"/>
      <c r="B26" s="175">
        <f>'Company Payroll'!A141</f>
        <v>0</v>
      </c>
      <c r="C26" s="577">
        <f>'Company Payroll'!B141</f>
        <v>0</v>
      </c>
      <c r="D26" s="581">
        <f>'Company Payroll'!G141</f>
        <v>0</v>
      </c>
      <c r="E26" s="176">
        <f>'Company Payroll'!N141+'Company Payroll'!O141+'Company Payroll'!Q141+'Company Payroll'!L141+'Company Payroll'!J141+'Company Payroll'!P141</f>
        <v>0</v>
      </c>
      <c r="F26" s="176">
        <f t="shared" si="1"/>
        <v>0</v>
      </c>
      <c r="G26" s="176">
        <f t="shared" si="2"/>
        <v>0</v>
      </c>
      <c r="H26" s="176">
        <f t="shared" si="3"/>
        <v>0</v>
      </c>
      <c r="I26" s="176">
        <f t="shared" si="4"/>
        <v>0</v>
      </c>
      <c r="J26" s="376"/>
      <c r="K26" s="511"/>
      <c r="L26" s="659">
        <f t="shared" ref="L26" si="5">SUM(H26+I26)</f>
        <v>0</v>
      </c>
    </row>
    <row r="27" spans="1:12" ht="18.75" customHeight="1" x14ac:dyDescent="0.25">
      <c r="A27" s="160"/>
      <c r="B27" s="175">
        <f>'Company Payroll'!A142</f>
        <v>0</v>
      </c>
      <c r="C27" s="577">
        <f>'Company Payroll'!B142</f>
        <v>0</v>
      </c>
      <c r="D27" s="581">
        <f>'Company Payroll'!G142</f>
        <v>0</v>
      </c>
      <c r="E27" s="176">
        <f>'Company Payroll'!N142+'Company Payroll'!O142+'Company Payroll'!Q142+'Company Payroll'!L142+'Company Payroll'!J142+'Company Payroll'!P142</f>
        <v>0</v>
      </c>
      <c r="F27" s="176">
        <f t="shared" ref="F27" si="6">D27+E27</f>
        <v>0</v>
      </c>
      <c r="G27" s="176">
        <f t="shared" ref="G27" si="7">ROUND(F27*$G$11,2)</f>
        <v>0</v>
      </c>
      <c r="H27" s="176">
        <f t="shared" ref="H27" si="8">IF(F27&gt;0, H$11*F27,0)</f>
        <v>0</v>
      </c>
      <c r="I27" s="176">
        <f t="shared" ref="I27" si="9">F27*$I$11</f>
        <v>0</v>
      </c>
      <c r="J27" s="376"/>
      <c r="K27" s="511"/>
      <c r="L27" s="659">
        <f t="shared" ref="L27" si="10">SUM(H27+I27)</f>
        <v>0</v>
      </c>
    </row>
    <row r="28" spans="1:12" ht="18.75" customHeight="1" x14ac:dyDescent="0.25">
      <c r="A28" s="160"/>
      <c r="B28" s="175">
        <f>'Company Payroll'!A143</f>
        <v>0</v>
      </c>
      <c r="C28" s="577">
        <f>'Company Payroll'!B143</f>
        <v>0</v>
      </c>
      <c r="D28" s="581">
        <f>'Company Payroll'!G143</f>
        <v>0</v>
      </c>
      <c r="E28" s="176">
        <f>'Company Payroll'!N143+'Company Payroll'!O143+'Company Payroll'!Q143+'Company Payroll'!L143+'Company Payroll'!J143+'Company Payroll'!P143</f>
        <v>0</v>
      </c>
      <c r="F28" s="176">
        <f t="shared" si="1"/>
        <v>0</v>
      </c>
      <c r="G28" s="176">
        <f t="shared" si="2"/>
        <v>0</v>
      </c>
      <c r="H28" s="176">
        <f t="shared" si="3"/>
        <v>0</v>
      </c>
      <c r="I28" s="176">
        <f t="shared" si="4"/>
        <v>0</v>
      </c>
      <c r="J28" s="376"/>
      <c r="K28" s="511"/>
      <c r="L28" s="659">
        <f t="shared" si="0"/>
        <v>0</v>
      </c>
    </row>
    <row r="29" spans="1:12" ht="18.75" customHeight="1" x14ac:dyDescent="0.25">
      <c r="A29" s="160"/>
      <c r="B29" s="175">
        <f>'Company Payroll'!A144</f>
        <v>0</v>
      </c>
      <c r="C29" s="577">
        <f>'Company Payroll'!B144</f>
        <v>0</v>
      </c>
      <c r="D29" s="581">
        <f>'Company Payroll'!G144</f>
        <v>0</v>
      </c>
      <c r="E29" s="176">
        <f>'Company Payroll'!N144+'Company Payroll'!O144+'Company Payroll'!Q144+'Company Payroll'!L144+'Company Payroll'!J144+'Company Payroll'!P144</f>
        <v>0</v>
      </c>
      <c r="F29" s="176">
        <f t="shared" si="1"/>
        <v>0</v>
      </c>
      <c r="G29" s="176">
        <f t="shared" si="2"/>
        <v>0</v>
      </c>
      <c r="H29" s="176">
        <f t="shared" si="3"/>
        <v>0</v>
      </c>
      <c r="I29" s="176">
        <f t="shared" si="4"/>
        <v>0</v>
      </c>
      <c r="J29" s="376"/>
      <c r="K29" s="511"/>
      <c r="L29" s="659">
        <f t="shared" si="0"/>
        <v>0</v>
      </c>
    </row>
    <row r="30" spans="1:12" ht="18.75" customHeight="1" x14ac:dyDescent="0.25">
      <c r="A30" s="160"/>
      <c r="B30" s="175">
        <f>'Company Payroll'!A145</f>
        <v>0</v>
      </c>
      <c r="C30" s="577">
        <f>'Company Payroll'!B145</f>
        <v>0</v>
      </c>
      <c r="D30" s="581">
        <f>'Company Payroll'!G145</f>
        <v>0</v>
      </c>
      <c r="E30" s="176">
        <f>'Company Payroll'!N145+'Company Payroll'!O145+'Company Payroll'!Q145+'Company Payroll'!L145+'Company Payroll'!J145+'Company Payroll'!P145</f>
        <v>0</v>
      </c>
      <c r="F30" s="176">
        <f>D30+E30</f>
        <v>0</v>
      </c>
      <c r="G30" s="176">
        <f>ROUND(F30*$G$11,2)</f>
        <v>0</v>
      </c>
      <c r="H30" s="176">
        <f>IF(F30&gt;0, H$11*F30,0)</f>
        <v>0</v>
      </c>
      <c r="I30" s="176">
        <f>F30*$I$11</f>
        <v>0</v>
      </c>
      <c r="J30" s="376"/>
      <c r="K30" s="511"/>
      <c r="L30" s="659">
        <f t="shared" si="0"/>
        <v>0</v>
      </c>
    </row>
    <row r="31" spans="1:12" ht="18.75" customHeight="1" x14ac:dyDescent="0.25">
      <c r="A31" s="160"/>
      <c r="B31" s="175">
        <f>'Company Payroll'!A146</f>
        <v>0</v>
      </c>
      <c r="C31" s="577">
        <f>'Company Payroll'!B146</f>
        <v>0</v>
      </c>
      <c r="D31" s="581">
        <f>'Company Payroll'!G146</f>
        <v>0</v>
      </c>
      <c r="E31" s="176">
        <f>'Company Payroll'!N146+'Company Payroll'!O146+'Company Payroll'!Q146+'Company Payroll'!L146+'Company Payroll'!J146+'Company Payroll'!P146</f>
        <v>0</v>
      </c>
      <c r="F31" s="176">
        <f>D31+E31</f>
        <v>0</v>
      </c>
      <c r="G31" s="176">
        <f>ROUND(F31*$G$11,2)</f>
        <v>0</v>
      </c>
      <c r="H31" s="176">
        <f>IF(F31&gt;0, H$11*F31,0)</f>
        <v>0</v>
      </c>
      <c r="I31" s="176">
        <f>F31*$I$11</f>
        <v>0</v>
      </c>
      <c r="J31" s="376"/>
      <c r="K31" s="511"/>
      <c r="L31" s="659">
        <f>SUM(H31+I31)</f>
        <v>0</v>
      </c>
    </row>
    <row r="32" spans="1:12" ht="18.75" customHeight="1" x14ac:dyDescent="0.25">
      <c r="A32" s="160"/>
      <c r="B32" s="175">
        <f>'Company Payroll'!A147</f>
        <v>0</v>
      </c>
      <c r="C32" s="577">
        <f>'Company Payroll'!B147</f>
        <v>0</v>
      </c>
      <c r="D32" s="581">
        <f>'Company Payroll'!G147</f>
        <v>0</v>
      </c>
      <c r="E32" s="176">
        <f>'Company Payroll'!N147+'Company Payroll'!O147+'Company Payroll'!Q147+'Company Payroll'!L147+'Company Payroll'!J147+'Company Payroll'!P147</f>
        <v>0</v>
      </c>
      <c r="F32" s="176">
        <f>D32+E32</f>
        <v>0</v>
      </c>
      <c r="G32" s="176">
        <f>ROUND(F32*$G$11,2)</f>
        <v>0</v>
      </c>
      <c r="H32" s="176">
        <f>IF(F32&gt;0, H$11*F32,0)</f>
        <v>0</v>
      </c>
      <c r="I32" s="176">
        <f>F32*$I$11</f>
        <v>0</v>
      </c>
      <c r="J32" s="376"/>
      <c r="K32" s="511"/>
      <c r="L32" s="659">
        <f t="shared" si="0"/>
        <v>0</v>
      </c>
    </row>
    <row r="33" spans="1:12" ht="18.75" customHeight="1" x14ac:dyDescent="0.25">
      <c r="A33" s="160"/>
      <c r="B33" s="175">
        <f>'Company Payroll'!A149</f>
        <v>0</v>
      </c>
      <c r="C33" s="577">
        <f>'Company Payroll'!B149</f>
        <v>0</v>
      </c>
      <c r="D33" s="581">
        <f>'Company Payroll'!G149</f>
        <v>0</v>
      </c>
      <c r="E33" s="176">
        <f>'Company Payroll'!N149+'Company Payroll'!O149+'Company Payroll'!Q149+'Company Payroll'!L149+'Company Payroll'!J149+'Company Payroll'!P149</f>
        <v>0</v>
      </c>
      <c r="F33" s="176">
        <f t="shared" si="1"/>
        <v>0</v>
      </c>
      <c r="G33" s="176">
        <f t="shared" si="2"/>
        <v>0</v>
      </c>
      <c r="H33" s="176">
        <f t="shared" si="3"/>
        <v>0</v>
      </c>
      <c r="I33" s="176">
        <f t="shared" si="4"/>
        <v>0</v>
      </c>
      <c r="J33" s="376"/>
      <c r="K33" s="511"/>
      <c r="L33" s="659">
        <f t="shared" si="0"/>
        <v>0</v>
      </c>
    </row>
    <row r="34" spans="1:12" ht="18.75" customHeight="1" x14ac:dyDescent="0.25">
      <c r="A34" s="160"/>
      <c r="B34" s="175">
        <f>'Company Payroll'!A150</f>
        <v>0</v>
      </c>
      <c r="C34" s="577">
        <f>'Company Payroll'!B150</f>
        <v>0</v>
      </c>
      <c r="D34" s="581">
        <f>'Company Payroll'!G150</f>
        <v>0</v>
      </c>
      <c r="E34" s="176">
        <f>'Company Payroll'!N150+'Company Payroll'!O150+'Company Payroll'!Q150+'Company Payroll'!L150+'Company Payroll'!J150+'Company Payroll'!P150</f>
        <v>0</v>
      </c>
      <c r="F34" s="176">
        <f t="shared" si="1"/>
        <v>0</v>
      </c>
      <c r="G34" s="176">
        <f t="shared" si="2"/>
        <v>0</v>
      </c>
      <c r="H34" s="176">
        <f t="shared" si="3"/>
        <v>0</v>
      </c>
      <c r="I34" s="176">
        <f t="shared" si="4"/>
        <v>0</v>
      </c>
      <c r="J34" s="376"/>
      <c r="K34" s="511"/>
      <c r="L34" s="659">
        <f t="shared" si="0"/>
        <v>0</v>
      </c>
    </row>
    <row r="35" spans="1:12" ht="18.75" customHeight="1" x14ac:dyDescent="0.25">
      <c r="A35" s="160"/>
      <c r="B35" s="175">
        <f>'Company Payroll'!A151</f>
        <v>0</v>
      </c>
      <c r="C35" s="577">
        <f>'Company Payroll'!B151</f>
        <v>0</v>
      </c>
      <c r="D35" s="581">
        <f>'Company Payroll'!G151</f>
        <v>0</v>
      </c>
      <c r="E35" s="176">
        <f>'Company Payroll'!N151+'Company Payroll'!O151+'Company Payroll'!Q151+'Company Payroll'!L151+'Company Payroll'!J151+'Company Payroll'!P151</f>
        <v>0</v>
      </c>
      <c r="F35" s="176">
        <f t="shared" ref="F35" si="11">D35+E35</f>
        <v>0</v>
      </c>
      <c r="G35" s="176">
        <f t="shared" ref="G35" si="12">ROUND(F35*$G$11,2)</f>
        <v>0</v>
      </c>
      <c r="H35" s="176">
        <f t="shared" ref="H35" si="13">IF(F35&gt;0, H$11*F35,0)</f>
        <v>0</v>
      </c>
      <c r="I35" s="176">
        <f t="shared" ref="I35" si="14">F35*$I$11</f>
        <v>0</v>
      </c>
      <c r="J35" s="376"/>
      <c r="K35" s="511"/>
      <c r="L35" s="659">
        <f t="shared" si="0"/>
        <v>0</v>
      </c>
    </row>
    <row r="36" spans="1:12" ht="18.75" customHeight="1" x14ac:dyDescent="0.25">
      <c r="A36" s="160"/>
      <c r="B36" s="175">
        <f>'Company Payroll'!A152</f>
        <v>0</v>
      </c>
      <c r="C36" s="577">
        <f>'Company Payroll'!B152</f>
        <v>0</v>
      </c>
      <c r="D36" s="581">
        <f>'Company Payroll'!G152</f>
        <v>0</v>
      </c>
      <c r="E36" s="176">
        <f>'Company Payroll'!N152+'Company Payroll'!O152+'Company Payroll'!Q152+'Company Payroll'!L152+'Company Payroll'!J152+'Company Payroll'!P152</f>
        <v>0</v>
      </c>
      <c r="F36" s="176">
        <f t="shared" si="1"/>
        <v>0</v>
      </c>
      <c r="G36" s="176">
        <f t="shared" si="2"/>
        <v>0</v>
      </c>
      <c r="H36" s="176">
        <f t="shared" si="3"/>
        <v>0</v>
      </c>
      <c r="I36" s="176">
        <f t="shared" si="4"/>
        <v>0</v>
      </c>
      <c r="J36" s="376"/>
      <c r="K36" s="511"/>
      <c r="L36" s="659">
        <f t="shared" si="0"/>
        <v>0</v>
      </c>
    </row>
    <row r="37" spans="1:12" ht="18.75" customHeight="1" x14ac:dyDescent="0.25">
      <c r="A37" s="160"/>
      <c r="B37" s="175">
        <f>'Company Payroll'!A153</f>
        <v>0</v>
      </c>
      <c r="C37" s="577">
        <f>'Company Payroll'!B153</f>
        <v>0</v>
      </c>
      <c r="D37" s="581">
        <f>'Company Payroll'!G153</f>
        <v>0</v>
      </c>
      <c r="E37" s="176">
        <f>'Company Payroll'!N153+'Company Payroll'!O153+'Company Payroll'!Q153+'Company Payroll'!L153+'Company Payroll'!J153+'Company Payroll'!P153</f>
        <v>0</v>
      </c>
      <c r="F37" s="176">
        <f t="shared" si="1"/>
        <v>0</v>
      </c>
      <c r="G37" s="176">
        <f t="shared" si="2"/>
        <v>0</v>
      </c>
      <c r="H37" s="176">
        <f t="shared" si="3"/>
        <v>0</v>
      </c>
      <c r="I37" s="176">
        <f t="shared" si="4"/>
        <v>0</v>
      </c>
      <c r="J37" s="376"/>
      <c r="K37" s="511"/>
      <c r="L37" s="659">
        <f t="shared" si="0"/>
        <v>0</v>
      </c>
    </row>
    <row r="38" spans="1:12" ht="18.75" customHeight="1" x14ac:dyDescent="0.25">
      <c r="A38" s="160"/>
      <c r="B38" s="175">
        <f>'Company Payroll'!A154</f>
        <v>0</v>
      </c>
      <c r="C38" s="577">
        <f>'Company Payroll'!B154</f>
        <v>0</v>
      </c>
      <c r="D38" s="581">
        <f>'Company Payroll'!G154</f>
        <v>0</v>
      </c>
      <c r="E38" s="176">
        <f>'Company Payroll'!N154+'Company Payroll'!O154+'Company Payroll'!Q154+'Company Payroll'!L154+'Company Payroll'!J154+'Company Payroll'!P154</f>
        <v>0</v>
      </c>
      <c r="F38" s="176">
        <f t="shared" si="1"/>
        <v>0</v>
      </c>
      <c r="G38" s="176">
        <f t="shared" si="2"/>
        <v>0</v>
      </c>
      <c r="H38" s="176">
        <f t="shared" si="3"/>
        <v>0</v>
      </c>
      <c r="I38" s="176">
        <f t="shared" si="4"/>
        <v>0</v>
      </c>
      <c r="J38" s="376"/>
      <c r="K38" s="511"/>
      <c r="L38" s="659">
        <f t="shared" si="0"/>
        <v>0</v>
      </c>
    </row>
    <row r="39" spans="1:12" ht="18.75" customHeight="1" x14ac:dyDescent="0.25">
      <c r="A39" s="160"/>
      <c r="B39" s="175">
        <f>'Company Payroll'!A155</f>
        <v>0</v>
      </c>
      <c r="C39" s="577">
        <f>'Company Payroll'!B155</f>
        <v>0</v>
      </c>
      <c r="D39" s="581">
        <f>'Company Payroll'!G155</f>
        <v>0</v>
      </c>
      <c r="E39" s="176">
        <f>'Company Payroll'!N155+'Company Payroll'!O155+'Company Payroll'!Q155+'Company Payroll'!L155+'Company Payroll'!J155+'Company Payroll'!P155</f>
        <v>0</v>
      </c>
      <c r="F39" s="176">
        <f>D39+E39</f>
        <v>0</v>
      </c>
      <c r="G39" s="176">
        <f>ROUND(F39*$G$11,2)</f>
        <v>0</v>
      </c>
      <c r="H39" s="176">
        <f>IF(F39&gt;0, H$11*F39,0)</f>
        <v>0</v>
      </c>
      <c r="I39" s="176">
        <f>F39*$I$11</f>
        <v>0</v>
      </c>
      <c r="J39" s="376"/>
      <c r="K39" s="511"/>
      <c r="L39" s="659">
        <f t="shared" si="0"/>
        <v>0</v>
      </c>
    </row>
    <row r="40" spans="1:12" ht="18.75" customHeight="1" x14ac:dyDescent="0.25">
      <c r="A40" s="160"/>
      <c r="B40" s="175">
        <f>'Company Payroll'!A157</f>
        <v>0</v>
      </c>
      <c r="C40" s="577">
        <f>'Company Payroll'!B157</f>
        <v>0</v>
      </c>
      <c r="D40" s="581">
        <f>'Company Payroll'!G157</f>
        <v>0</v>
      </c>
      <c r="E40" s="176">
        <f>'Company Payroll'!N157+'Company Payroll'!O157+'Company Payroll'!Q157+'Company Payroll'!L157+'Company Payroll'!J157+'Company Payroll'!P157</f>
        <v>0</v>
      </c>
      <c r="F40" s="176">
        <f>D40+E40</f>
        <v>0</v>
      </c>
      <c r="G40" s="176">
        <f>ROUND(F40*$G$11,2)</f>
        <v>0</v>
      </c>
      <c r="H40" s="176">
        <f>IF(F40&gt;0, H$11*F40,0)</f>
        <v>0</v>
      </c>
      <c r="I40" s="176">
        <f>F40*$I$11</f>
        <v>0</v>
      </c>
      <c r="J40" s="376"/>
      <c r="K40" s="511"/>
      <c r="L40" s="659">
        <f t="shared" si="0"/>
        <v>0</v>
      </c>
    </row>
    <row r="41" spans="1:12" ht="18.75" customHeight="1" x14ac:dyDescent="0.25">
      <c r="A41" s="160"/>
      <c r="B41" s="175">
        <f>'Company Payroll'!A156</f>
        <v>0</v>
      </c>
      <c r="C41" s="577">
        <f>'Company Payroll'!B156</f>
        <v>0</v>
      </c>
      <c r="D41" s="581">
        <f>'Company Payroll'!G156</f>
        <v>0</v>
      </c>
      <c r="E41" s="176">
        <f>'Company Payroll'!N156+'Company Payroll'!O156+'Company Payroll'!Q156+'Company Payroll'!L156+'Company Payroll'!J156+'Company Payroll'!P156</f>
        <v>0</v>
      </c>
      <c r="F41" s="176">
        <f t="shared" si="1"/>
        <v>0</v>
      </c>
      <c r="G41" s="176">
        <f t="shared" si="2"/>
        <v>0</v>
      </c>
      <c r="H41" s="176">
        <f t="shared" si="3"/>
        <v>0</v>
      </c>
      <c r="I41" s="176">
        <f t="shared" si="4"/>
        <v>0</v>
      </c>
      <c r="J41" s="376"/>
      <c r="K41" s="511"/>
      <c r="L41" s="659">
        <f t="shared" si="0"/>
        <v>0</v>
      </c>
    </row>
    <row r="42" spans="1:12" ht="18.75" customHeight="1" x14ac:dyDescent="0.25">
      <c r="A42" s="160"/>
      <c r="B42" s="175">
        <f>'Company Payroll'!A158</f>
        <v>0</v>
      </c>
      <c r="C42" s="577">
        <f>'Company Payroll'!B158</f>
        <v>0</v>
      </c>
      <c r="D42" s="581">
        <f>'Company Payroll'!G158</f>
        <v>0</v>
      </c>
      <c r="E42" s="176">
        <f>'Company Payroll'!N158+'Company Payroll'!O158+'Company Payroll'!Q158+'Company Payroll'!L158+'Company Payroll'!J158+'Company Payroll'!P158</f>
        <v>0</v>
      </c>
      <c r="F42" s="176">
        <f t="shared" ref="F42:F43" si="15">D42+E42</f>
        <v>0</v>
      </c>
      <c r="G42" s="176">
        <f t="shared" ref="G42:G43" si="16">ROUND(F42*$G$11,2)</f>
        <v>0</v>
      </c>
      <c r="H42" s="176">
        <f t="shared" ref="H42:H43" si="17">IF(F42&gt;0, H$11*F42,0)</f>
        <v>0</v>
      </c>
      <c r="I42" s="176">
        <f t="shared" ref="I42:I43" si="18">F42*$I$11</f>
        <v>0</v>
      </c>
      <c r="J42" s="376"/>
      <c r="K42" s="511"/>
      <c r="L42" s="659">
        <f t="shared" ref="L42" si="19">SUM(H42+I42)</f>
        <v>0</v>
      </c>
    </row>
    <row r="43" spans="1:12" ht="18.75" customHeight="1" x14ac:dyDescent="0.25">
      <c r="A43" s="160"/>
      <c r="B43" s="175">
        <f>'Company Payroll'!A159</f>
        <v>0</v>
      </c>
      <c r="C43" s="577">
        <f>'Company Payroll'!B159</f>
        <v>0</v>
      </c>
      <c r="D43" s="581">
        <f>'Company Payroll'!G159</f>
        <v>0</v>
      </c>
      <c r="E43" s="176">
        <f>'Company Payroll'!N159+'Company Payroll'!O159+'Company Payroll'!Q159+'Company Payroll'!L159+'Company Payroll'!J159+'Company Payroll'!P159</f>
        <v>0</v>
      </c>
      <c r="F43" s="176">
        <f t="shared" si="15"/>
        <v>0</v>
      </c>
      <c r="G43" s="176">
        <f t="shared" si="16"/>
        <v>0</v>
      </c>
      <c r="H43" s="176">
        <f t="shared" si="17"/>
        <v>0</v>
      </c>
      <c r="I43" s="176">
        <f t="shared" si="18"/>
        <v>0</v>
      </c>
      <c r="J43" s="376"/>
      <c r="K43" s="511"/>
      <c r="L43" s="659">
        <f>SUM(H43+I43)</f>
        <v>0</v>
      </c>
    </row>
    <row r="44" spans="1:12" ht="18.75" customHeight="1" x14ac:dyDescent="0.25">
      <c r="A44" s="160"/>
      <c r="B44" s="175">
        <f>'Company Payroll'!A160</f>
        <v>0</v>
      </c>
      <c r="C44" s="577">
        <f>'Company Payroll'!B160</f>
        <v>0</v>
      </c>
      <c r="D44" s="581">
        <f>'Company Payroll'!G160</f>
        <v>0</v>
      </c>
      <c r="E44" s="176">
        <f>'Company Payroll'!N160+'Company Payroll'!O160+'Company Payroll'!Q160+'Company Payroll'!L160+'Company Payroll'!J160+'Company Payroll'!P160</f>
        <v>0</v>
      </c>
      <c r="F44" s="176">
        <f t="shared" si="1"/>
        <v>0</v>
      </c>
      <c r="G44" s="176">
        <f t="shared" si="2"/>
        <v>0</v>
      </c>
      <c r="H44" s="176">
        <f t="shared" si="3"/>
        <v>0</v>
      </c>
      <c r="I44" s="176">
        <f t="shared" si="4"/>
        <v>0</v>
      </c>
      <c r="J44" s="376"/>
      <c r="K44" s="511"/>
      <c r="L44" s="659">
        <f t="shared" si="0"/>
        <v>0</v>
      </c>
    </row>
    <row r="45" spans="1:12" ht="18.75" customHeight="1" x14ac:dyDescent="0.25">
      <c r="A45" s="160"/>
      <c r="B45" s="175">
        <f>'Company Payroll'!A161</f>
        <v>0</v>
      </c>
      <c r="C45" s="577">
        <f>'Company Payroll'!B161</f>
        <v>0</v>
      </c>
      <c r="D45" s="581">
        <f>'Company Payroll'!G161</f>
        <v>0</v>
      </c>
      <c r="E45" s="176">
        <f>'Company Payroll'!N161+'Company Payroll'!O161+'Company Payroll'!Q161+'Company Payroll'!L161+'Company Payroll'!J161+'Company Payroll'!P161</f>
        <v>0</v>
      </c>
      <c r="F45" s="176">
        <f t="shared" si="1"/>
        <v>0</v>
      </c>
      <c r="G45" s="176">
        <f t="shared" si="2"/>
        <v>0</v>
      </c>
      <c r="H45" s="176">
        <f t="shared" si="3"/>
        <v>0</v>
      </c>
      <c r="I45" s="176">
        <f t="shared" si="4"/>
        <v>0</v>
      </c>
      <c r="J45" s="376"/>
      <c r="K45" s="511"/>
      <c r="L45" s="659">
        <f t="shared" si="0"/>
        <v>0</v>
      </c>
    </row>
    <row r="46" spans="1:12" ht="18.75" customHeight="1" x14ac:dyDescent="0.25">
      <c r="A46" s="160"/>
      <c r="B46" s="175">
        <f>'Company Payroll'!A162</f>
        <v>0</v>
      </c>
      <c r="C46" s="577">
        <f>'Company Payroll'!B162</f>
        <v>0</v>
      </c>
      <c r="D46" s="581">
        <f>'Company Payroll'!G162</f>
        <v>0</v>
      </c>
      <c r="E46" s="176">
        <f>'Company Payroll'!N162+'Company Payroll'!O162+'Company Payroll'!Q162+'Company Payroll'!L162+'Company Payroll'!J162+'Company Payroll'!P162</f>
        <v>0</v>
      </c>
      <c r="F46" s="176">
        <f>D46+E46</f>
        <v>0</v>
      </c>
      <c r="G46" s="176">
        <f>ROUND(F46*$G$11,2)</f>
        <v>0</v>
      </c>
      <c r="H46" s="176">
        <f t="shared" ref="H46:H54" si="20">IF(F46&gt;0, H$11*F46,0)</f>
        <v>0</v>
      </c>
      <c r="I46" s="176">
        <f t="shared" ref="I46:I54" si="21">F46*$I$11</f>
        <v>0</v>
      </c>
      <c r="J46" s="376"/>
      <c r="K46" s="511"/>
      <c r="L46" s="659">
        <f t="shared" si="0"/>
        <v>0</v>
      </c>
    </row>
    <row r="47" spans="1:12" ht="18.75" customHeight="1" x14ac:dyDescent="0.25">
      <c r="A47" s="160"/>
      <c r="B47" s="175">
        <f>'Company Payroll'!A163</f>
        <v>0</v>
      </c>
      <c r="C47" s="577">
        <f>'Company Payroll'!B163</f>
        <v>0</v>
      </c>
      <c r="D47" s="581">
        <f>'Company Payroll'!G163</f>
        <v>0</v>
      </c>
      <c r="E47" s="176">
        <f>'Company Payroll'!N163+'Company Payroll'!O163+'Company Payroll'!Q163+'Company Payroll'!L163+'Company Payroll'!J163+'Company Payroll'!P163</f>
        <v>0</v>
      </c>
      <c r="F47" s="176">
        <f>D47+E47</f>
        <v>0</v>
      </c>
      <c r="G47" s="176">
        <f>ROUND(F47*$G$11,2)</f>
        <v>0</v>
      </c>
      <c r="H47" s="176">
        <f t="shared" si="20"/>
        <v>0</v>
      </c>
      <c r="I47" s="176">
        <f t="shared" si="21"/>
        <v>0</v>
      </c>
      <c r="J47" s="376"/>
      <c r="K47" s="511"/>
      <c r="L47" s="659">
        <f t="shared" si="0"/>
        <v>0</v>
      </c>
    </row>
    <row r="48" spans="1:12" ht="18.75" customHeight="1" x14ac:dyDescent="0.25">
      <c r="A48" s="160"/>
      <c r="B48" s="175">
        <f>'Company Payroll'!A164</f>
        <v>0</v>
      </c>
      <c r="C48" s="577">
        <f>'Company Payroll'!B164</f>
        <v>0</v>
      </c>
      <c r="D48" s="581">
        <f>'Company Payroll'!G164</f>
        <v>0</v>
      </c>
      <c r="E48" s="176">
        <f>'Company Payroll'!N164+'Company Payroll'!O164+'Company Payroll'!Q164+'Company Payroll'!L164+'Company Payroll'!J164+'Company Payroll'!P164</f>
        <v>0</v>
      </c>
      <c r="F48" s="176">
        <f t="shared" si="1"/>
        <v>0</v>
      </c>
      <c r="G48" s="176">
        <f t="shared" si="2"/>
        <v>0</v>
      </c>
      <c r="H48" s="176">
        <f t="shared" si="20"/>
        <v>0</v>
      </c>
      <c r="I48" s="176">
        <f t="shared" si="21"/>
        <v>0</v>
      </c>
      <c r="J48" s="376"/>
      <c r="K48" s="511"/>
      <c r="L48" s="659">
        <f t="shared" si="0"/>
        <v>0</v>
      </c>
    </row>
    <row r="49" spans="1:12" ht="18.75" customHeight="1" x14ac:dyDescent="0.25">
      <c r="A49" s="160"/>
      <c r="B49" s="175">
        <f>'Company Payroll'!A165</f>
        <v>0</v>
      </c>
      <c r="C49" s="577">
        <f>'Company Payroll'!B165</f>
        <v>0</v>
      </c>
      <c r="D49" s="581">
        <f>'Company Payroll'!G165</f>
        <v>0</v>
      </c>
      <c r="E49" s="176">
        <f>'Company Payroll'!N165+'Company Payroll'!O165+'Company Payroll'!Q165+'Company Payroll'!L165+'Company Payroll'!J165+'Company Payroll'!P165</f>
        <v>0</v>
      </c>
      <c r="F49" s="176">
        <f>D49+E49</f>
        <v>0</v>
      </c>
      <c r="G49" s="176">
        <f>ROUND(F49*$G$11,2)</f>
        <v>0</v>
      </c>
      <c r="H49" s="176">
        <f>IF(F49&gt;0, H$11*F49,0)</f>
        <v>0</v>
      </c>
      <c r="I49" s="176">
        <f>F49*$I$11</f>
        <v>0</v>
      </c>
      <c r="J49" s="376"/>
      <c r="K49" s="511"/>
      <c r="L49" s="659">
        <f t="shared" ref="L49" si="22">SUM(H49+I49)</f>
        <v>0</v>
      </c>
    </row>
    <row r="50" spans="1:12" ht="18.75" customHeight="1" x14ac:dyDescent="0.25">
      <c r="A50" s="160"/>
      <c r="B50" s="175">
        <f>'Company Payroll'!A166</f>
        <v>0</v>
      </c>
      <c r="C50" s="577">
        <f>'Company Payroll'!B166</f>
        <v>0</v>
      </c>
      <c r="D50" s="581">
        <f>'Company Payroll'!G166</f>
        <v>0</v>
      </c>
      <c r="E50" s="176">
        <f>'Company Payroll'!N166+'Company Payroll'!O166+'Company Payroll'!Q166+'Company Payroll'!L166+'Company Payroll'!J166+'Company Payroll'!P166</f>
        <v>0</v>
      </c>
      <c r="F50" s="176">
        <f>D50+E50</f>
        <v>0</v>
      </c>
      <c r="G50" s="176">
        <f>ROUND(F50*$G$11,2)</f>
        <v>0</v>
      </c>
      <c r="H50" s="176">
        <f>IF(F50&gt;0, H$11*F50,0)</f>
        <v>0</v>
      </c>
      <c r="I50" s="176">
        <f>F50*$I$11</f>
        <v>0</v>
      </c>
      <c r="J50" s="376"/>
      <c r="K50" s="511"/>
      <c r="L50" s="659">
        <f t="shared" si="0"/>
        <v>0</v>
      </c>
    </row>
    <row r="51" spans="1:12" ht="18.75" customHeight="1" x14ac:dyDescent="0.25">
      <c r="A51" s="160"/>
      <c r="B51" s="175">
        <f>'Company Payroll'!A167</f>
        <v>0</v>
      </c>
      <c r="C51" s="577">
        <f>'Company Payroll'!B167</f>
        <v>0</v>
      </c>
      <c r="D51" s="581">
        <f>'Company Payroll'!G167</f>
        <v>0</v>
      </c>
      <c r="E51" s="176">
        <f>'Company Payroll'!N167+'Company Payroll'!O167+'Company Payroll'!Q167+'Company Payroll'!L167+'Company Payroll'!J167+'Company Payroll'!P167</f>
        <v>0</v>
      </c>
      <c r="F51" s="176">
        <f t="shared" si="1"/>
        <v>0</v>
      </c>
      <c r="G51" s="176">
        <f t="shared" si="2"/>
        <v>0</v>
      </c>
      <c r="H51" s="176">
        <f t="shared" si="20"/>
        <v>0</v>
      </c>
      <c r="I51" s="176">
        <f t="shared" si="21"/>
        <v>0</v>
      </c>
      <c r="J51" s="376"/>
      <c r="K51" s="511"/>
      <c r="L51" s="659">
        <f t="shared" si="0"/>
        <v>0</v>
      </c>
    </row>
    <row r="52" spans="1:12" ht="18.75" customHeight="1" x14ac:dyDescent="0.25">
      <c r="A52" s="160"/>
      <c r="B52" s="175">
        <f>'Company Payroll'!A168</f>
        <v>0</v>
      </c>
      <c r="C52" s="577">
        <f>'Company Payroll'!B168</f>
        <v>0</v>
      </c>
      <c r="D52" s="581">
        <f>'Company Payroll'!G168</f>
        <v>0</v>
      </c>
      <c r="E52" s="176">
        <f>'Company Payroll'!N168+'Company Payroll'!O168+'Company Payroll'!Q168+'Company Payroll'!L168+'Company Payroll'!J168+'Company Payroll'!P168</f>
        <v>0</v>
      </c>
      <c r="F52" s="176">
        <f>D52+E52</f>
        <v>0</v>
      </c>
      <c r="G52" s="176">
        <f>ROUND(F52*$G$11,2)</f>
        <v>0</v>
      </c>
      <c r="H52" s="176">
        <f t="shared" si="20"/>
        <v>0</v>
      </c>
      <c r="I52" s="176">
        <f t="shared" si="21"/>
        <v>0</v>
      </c>
      <c r="J52" s="376"/>
      <c r="K52" s="511"/>
      <c r="L52" s="659">
        <f t="shared" si="0"/>
        <v>0</v>
      </c>
    </row>
    <row r="53" spans="1:12" ht="18.75" customHeight="1" x14ac:dyDescent="0.25">
      <c r="A53" s="160"/>
      <c r="B53" s="175">
        <f>'Company Payroll'!A169</f>
        <v>0</v>
      </c>
      <c r="C53" s="577">
        <f>'Company Payroll'!B169</f>
        <v>0</v>
      </c>
      <c r="D53" s="581">
        <f>'Company Payroll'!G169</f>
        <v>0</v>
      </c>
      <c r="E53" s="176">
        <f>'Company Payroll'!N169+'Company Payroll'!O169+'Company Payroll'!Q169+'Company Payroll'!L169+'Company Payroll'!J169+'Company Payroll'!P169</f>
        <v>0</v>
      </c>
      <c r="F53" s="176">
        <f>D53+E53</f>
        <v>0</v>
      </c>
      <c r="G53" s="176">
        <f>ROUND(F53*$G$11,2)</f>
        <v>0</v>
      </c>
      <c r="H53" s="176">
        <f t="shared" ref="H53" si="23">IF(F53&gt;0, H$11*F53,0)</f>
        <v>0</v>
      </c>
      <c r="I53" s="176">
        <f t="shared" ref="I53" si="24">F53*$I$11</f>
        <v>0</v>
      </c>
      <c r="J53" s="376"/>
      <c r="K53" s="511"/>
      <c r="L53" s="659"/>
    </row>
    <row r="54" spans="1:12" ht="18.75" customHeight="1" x14ac:dyDescent="0.25">
      <c r="A54" s="160"/>
      <c r="B54" s="175">
        <f>'Company Payroll'!A170</f>
        <v>0</v>
      </c>
      <c r="C54" s="577">
        <f>'Company Payroll'!B170</f>
        <v>0</v>
      </c>
      <c r="D54" s="581">
        <f>'Company Payroll'!G170</f>
        <v>0</v>
      </c>
      <c r="E54" s="176">
        <f>'Company Payroll'!N170+'Company Payroll'!O170+'Company Payroll'!Q170+'Company Payroll'!L170+'Company Payroll'!J170+'Company Payroll'!P170</f>
        <v>0</v>
      </c>
      <c r="F54" s="176">
        <f>D54+E54</f>
        <v>0</v>
      </c>
      <c r="G54" s="176">
        <f>ROUND(F54*$G$11,2)</f>
        <v>0</v>
      </c>
      <c r="H54" s="176">
        <f t="shared" si="20"/>
        <v>0</v>
      </c>
      <c r="I54" s="176">
        <f t="shared" si="21"/>
        <v>0</v>
      </c>
      <c r="J54" s="376"/>
      <c r="K54" s="511"/>
      <c r="L54" s="659">
        <f t="shared" si="0"/>
        <v>0</v>
      </c>
    </row>
    <row r="55" spans="1:12" ht="18.75" customHeight="1" x14ac:dyDescent="0.25">
      <c r="A55" s="160"/>
      <c r="B55" s="175">
        <f>'Company Payroll'!A171</f>
        <v>0</v>
      </c>
      <c r="C55" s="577">
        <f>'Company Payroll'!B171</f>
        <v>0</v>
      </c>
      <c r="D55" s="581">
        <f>'Company Payroll'!G171</f>
        <v>0</v>
      </c>
      <c r="E55" s="176">
        <f>'Company Payroll'!N171+'Company Payroll'!O171+'Company Payroll'!Q171+'Company Payroll'!L171+'Company Payroll'!J171+'Company Payroll'!P171</f>
        <v>0</v>
      </c>
      <c r="F55" s="176">
        <f t="shared" si="1"/>
        <v>0</v>
      </c>
      <c r="G55" s="176">
        <f t="shared" si="2"/>
        <v>0</v>
      </c>
      <c r="H55" s="176">
        <f t="shared" si="3"/>
        <v>0</v>
      </c>
      <c r="I55" s="176">
        <f t="shared" si="4"/>
        <v>0</v>
      </c>
      <c r="J55" s="376"/>
      <c r="K55" s="511"/>
      <c r="L55" s="659">
        <f t="shared" si="0"/>
        <v>0</v>
      </c>
    </row>
    <row r="56" spans="1:12" ht="18.75" customHeight="1" x14ac:dyDescent="0.25">
      <c r="A56" s="160"/>
      <c r="B56" s="175">
        <f>'Company Payroll'!A172</f>
        <v>0</v>
      </c>
      <c r="C56" s="577">
        <f>'Company Payroll'!B172</f>
        <v>0</v>
      </c>
      <c r="D56" s="581">
        <f>'Company Payroll'!G172</f>
        <v>0</v>
      </c>
      <c r="E56" s="176">
        <f>'Company Payroll'!N172+'Company Payroll'!O172+'Company Payroll'!Q172+'Company Payroll'!L172+'Company Payroll'!J172+'Company Payroll'!P172</f>
        <v>0</v>
      </c>
      <c r="F56" s="176">
        <f t="shared" ref="F56" si="25">D56+E56</f>
        <v>0</v>
      </c>
      <c r="G56" s="176">
        <f t="shared" ref="G56" si="26">ROUND(F56*$G$11,2)</f>
        <v>0</v>
      </c>
      <c r="H56" s="176">
        <f t="shared" ref="H56" si="27">IF(F56&gt;0, H$11*F56,0)</f>
        <v>0</v>
      </c>
      <c r="I56" s="176">
        <f t="shared" ref="I56" si="28">F56*$I$11</f>
        <v>0</v>
      </c>
      <c r="J56" s="376"/>
      <c r="K56" s="511"/>
      <c r="L56" s="659">
        <f t="shared" ref="L56" si="29">SUM(H56+I56)</f>
        <v>0</v>
      </c>
    </row>
    <row r="57" spans="1:12" ht="18.75" customHeight="1" x14ac:dyDescent="0.25">
      <c r="A57" s="160"/>
      <c r="B57" s="175">
        <f>'Company Payroll'!A173</f>
        <v>0</v>
      </c>
      <c r="C57" s="577">
        <f>'Company Payroll'!B173</f>
        <v>0</v>
      </c>
      <c r="D57" s="581">
        <f>'Company Payroll'!G173</f>
        <v>0</v>
      </c>
      <c r="E57" s="176">
        <f>'Company Payroll'!N173+'Company Payroll'!O173+'Company Payroll'!Q173+'Company Payroll'!L173+'Company Payroll'!J173+'Company Payroll'!P173</f>
        <v>0</v>
      </c>
      <c r="F57" s="176">
        <f t="shared" si="1"/>
        <v>0</v>
      </c>
      <c r="G57" s="176">
        <f t="shared" si="2"/>
        <v>0</v>
      </c>
      <c r="H57" s="176">
        <f t="shared" si="3"/>
        <v>0</v>
      </c>
      <c r="I57" s="176">
        <f t="shared" si="4"/>
        <v>0</v>
      </c>
      <c r="J57" s="376"/>
      <c r="K57" s="511"/>
      <c r="L57" s="659">
        <f t="shared" si="0"/>
        <v>0</v>
      </c>
    </row>
    <row r="58" spans="1:12" ht="18.75" customHeight="1" x14ac:dyDescent="0.25">
      <c r="A58" s="160"/>
      <c r="B58" s="175">
        <f>'Company Payroll'!A174</f>
        <v>0</v>
      </c>
      <c r="C58" s="577">
        <f>'Company Payroll'!B174</f>
        <v>0</v>
      </c>
      <c r="D58" s="581">
        <f>'Company Payroll'!G174</f>
        <v>0</v>
      </c>
      <c r="E58" s="176">
        <f>'Company Payroll'!N174+'Company Payroll'!O174+'Company Payroll'!Q174+'Company Payroll'!L174+'Company Payroll'!J174+'Company Payroll'!P174</f>
        <v>0</v>
      </c>
      <c r="F58" s="176">
        <f>D58+E58</f>
        <v>0</v>
      </c>
      <c r="G58" s="176">
        <f>ROUND(F58*$G$11,2)</f>
        <v>0</v>
      </c>
      <c r="H58" s="176">
        <f>IF(F58&gt;0, H$11*F58,0)</f>
        <v>0</v>
      </c>
      <c r="I58" s="176">
        <f>F58*$I$11</f>
        <v>0</v>
      </c>
      <c r="J58" s="376"/>
      <c r="K58" s="511"/>
      <c r="L58" s="659">
        <f t="shared" si="0"/>
        <v>0</v>
      </c>
    </row>
    <row r="59" spans="1:12" ht="18.75" customHeight="1" x14ac:dyDescent="0.25">
      <c r="A59" s="160"/>
      <c r="B59" s="175">
        <f>'Company Payroll'!A175</f>
        <v>0</v>
      </c>
      <c r="C59" s="577">
        <f>'Company Payroll'!B175</f>
        <v>0</v>
      </c>
      <c r="D59" s="581">
        <f>'Company Payroll'!G175</f>
        <v>0</v>
      </c>
      <c r="E59" s="176">
        <f>'Company Payroll'!N175+'Company Payroll'!O175+'Company Payroll'!Q175+'Company Payroll'!L175+'Company Payroll'!J175+'Company Payroll'!P175</f>
        <v>0</v>
      </c>
      <c r="F59" s="176">
        <f>D59+E59</f>
        <v>0</v>
      </c>
      <c r="G59" s="176">
        <f>ROUND(F59*$G$11,2)</f>
        <v>0</v>
      </c>
      <c r="H59" s="176">
        <f>IF(F59&gt;0, H$11*F59,0)</f>
        <v>0</v>
      </c>
      <c r="I59" s="176">
        <f>F59*$I$11</f>
        <v>0</v>
      </c>
      <c r="J59" s="376"/>
      <c r="K59" s="511"/>
      <c r="L59" s="659">
        <f t="shared" ref="L59" si="30">SUM(H59+I59)</f>
        <v>0</v>
      </c>
    </row>
    <row r="60" spans="1:12" ht="18.75" customHeight="1" x14ac:dyDescent="0.25">
      <c r="A60" s="160"/>
      <c r="B60" s="175">
        <f>'Company Payroll'!A176</f>
        <v>0</v>
      </c>
      <c r="C60" s="577">
        <f>'Company Payroll'!B176</f>
        <v>0</v>
      </c>
      <c r="D60" s="581">
        <f>'Company Payroll'!G176</f>
        <v>0</v>
      </c>
      <c r="E60" s="176">
        <f>'Company Payroll'!N176+'Company Payroll'!O176+'Company Payroll'!Q176+'Company Payroll'!L176+'Company Payroll'!J176+'Company Payroll'!P176</f>
        <v>0</v>
      </c>
      <c r="F60" s="176">
        <f>D60+E60</f>
        <v>0</v>
      </c>
      <c r="G60" s="176">
        <f t="shared" ref="G60" si="31">ROUND(F60*$G$11,2)</f>
        <v>0</v>
      </c>
      <c r="H60" s="176">
        <f>IF(F60&gt;0, H$11*F60,0)</f>
        <v>0</v>
      </c>
      <c r="I60" s="176">
        <f>F60*$I$11</f>
        <v>0</v>
      </c>
      <c r="J60" s="376"/>
      <c r="K60" s="511"/>
      <c r="L60" s="659">
        <f t="shared" ref="L60" si="32">SUM(H60+I60)</f>
        <v>0</v>
      </c>
    </row>
    <row r="61" spans="1:12" ht="18.75" customHeight="1" x14ac:dyDescent="0.25">
      <c r="A61" s="160"/>
      <c r="B61" s="175">
        <f>'Company Payroll'!A177</f>
        <v>0</v>
      </c>
      <c r="C61" s="577">
        <f>'Company Payroll'!B177</f>
        <v>0</v>
      </c>
      <c r="D61" s="581">
        <f>'Company Payroll'!G177</f>
        <v>0</v>
      </c>
      <c r="E61" s="176">
        <f>'Company Payroll'!N177+'Company Payroll'!O177+'Company Payroll'!Q177+'Company Payroll'!L177+'Company Payroll'!J177+'Company Payroll'!P177</f>
        <v>0</v>
      </c>
      <c r="F61" s="176">
        <f>D61+E61</f>
        <v>0</v>
      </c>
      <c r="G61" s="176">
        <f t="shared" si="2"/>
        <v>0</v>
      </c>
      <c r="H61" s="176">
        <f>IF(F61&gt;0, H$11*F61,0)</f>
        <v>0</v>
      </c>
      <c r="I61" s="176">
        <f>F61*$I$11</f>
        <v>0</v>
      </c>
      <c r="J61" s="376"/>
      <c r="K61" s="511"/>
      <c r="L61" s="659">
        <f t="shared" si="0"/>
        <v>0</v>
      </c>
    </row>
    <row r="62" spans="1:12" ht="18.75" customHeight="1" x14ac:dyDescent="0.25">
      <c r="A62" s="160"/>
      <c r="B62" s="175">
        <f>'Company Payroll'!A178</f>
        <v>0</v>
      </c>
      <c r="C62" s="577">
        <f>'Company Payroll'!B178</f>
        <v>0</v>
      </c>
      <c r="D62" s="581">
        <f>'Company Payroll'!G178</f>
        <v>0</v>
      </c>
      <c r="E62" s="176">
        <f>'Company Payroll'!N178+'Company Payroll'!O178+'Company Payroll'!Q178+'Company Payroll'!L178+'Company Payroll'!J178+'Company Payroll'!P178</f>
        <v>0</v>
      </c>
      <c r="F62" s="176">
        <f t="shared" ref="F62:F73" si="33">D62+E62</f>
        <v>0</v>
      </c>
      <c r="G62" s="176">
        <f t="shared" ref="G62:G73" si="34">ROUND(F62*$G$11,2)</f>
        <v>0</v>
      </c>
      <c r="H62" s="176">
        <f t="shared" ref="H62:H73" si="35">IF(F62&gt;0, H$11*F62,0)</f>
        <v>0</v>
      </c>
      <c r="I62" s="176">
        <f t="shared" ref="I62:I73" si="36">F62*$I$11</f>
        <v>0</v>
      </c>
      <c r="J62" s="376"/>
      <c r="K62" s="511"/>
      <c r="L62" s="659">
        <f t="shared" si="0"/>
        <v>0</v>
      </c>
    </row>
    <row r="63" spans="1:12" ht="18.75" customHeight="1" x14ac:dyDescent="0.25">
      <c r="A63" s="160"/>
      <c r="B63" s="175">
        <f>'Company Payroll'!A179</f>
        <v>0</v>
      </c>
      <c r="C63" s="577">
        <f>'Company Payroll'!B179</f>
        <v>0</v>
      </c>
      <c r="D63" s="581">
        <f>'Company Payroll'!G179</f>
        <v>0</v>
      </c>
      <c r="E63" s="176">
        <f>'Company Payroll'!N179+'Company Payroll'!O179+'Company Payroll'!Q179+'Company Payroll'!L179+'Company Payroll'!J179+'Company Payroll'!P179</f>
        <v>0</v>
      </c>
      <c r="F63" s="176">
        <f t="shared" si="33"/>
        <v>0</v>
      </c>
      <c r="G63" s="176">
        <f t="shared" si="34"/>
        <v>0</v>
      </c>
      <c r="H63" s="176">
        <f t="shared" si="35"/>
        <v>0</v>
      </c>
      <c r="I63" s="176">
        <f t="shared" si="36"/>
        <v>0</v>
      </c>
      <c r="J63" s="376"/>
      <c r="K63" s="511"/>
      <c r="L63" s="659">
        <f t="shared" si="0"/>
        <v>0</v>
      </c>
    </row>
    <row r="64" spans="1:12" ht="18.75" customHeight="1" x14ac:dyDescent="0.25">
      <c r="A64" s="160"/>
      <c r="B64" s="175">
        <f>'Company Payroll'!A180</f>
        <v>0</v>
      </c>
      <c r="C64" s="577">
        <f>'Company Payroll'!B180</f>
        <v>0</v>
      </c>
      <c r="D64" s="581">
        <f>'Company Payroll'!G180</f>
        <v>0</v>
      </c>
      <c r="E64" s="176">
        <f>'Company Payroll'!N180+'Company Payroll'!O180+'Company Payroll'!Q180+'Company Payroll'!L180+'Company Payroll'!J180+'Company Payroll'!P180</f>
        <v>0</v>
      </c>
      <c r="F64" s="176">
        <f>D64+E64</f>
        <v>0</v>
      </c>
      <c r="G64" s="176">
        <f>ROUND(F64*$G$11,2)</f>
        <v>0</v>
      </c>
      <c r="H64" s="176">
        <f>IF(F64&gt;0, H$11*F64,0)</f>
        <v>0</v>
      </c>
      <c r="I64" s="176">
        <f>F64*$I$11</f>
        <v>0</v>
      </c>
      <c r="J64" s="376"/>
      <c r="K64" s="511"/>
      <c r="L64" s="659">
        <f t="shared" si="0"/>
        <v>0</v>
      </c>
    </row>
    <row r="65" spans="1:12" ht="18.75" customHeight="1" x14ac:dyDescent="0.25">
      <c r="A65" s="160"/>
      <c r="B65" s="175">
        <f>'Company Payroll'!A181</f>
        <v>0</v>
      </c>
      <c r="C65" s="577">
        <f>'Company Payroll'!B181</f>
        <v>0</v>
      </c>
      <c r="D65" s="581">
        <f>'Company Payroll'!G181</f>
        <v>0</v>
      </c>
      <c r="E65" s="176">
        <f>'Company Payroll'!N181+'Company Payroll'!O181+'Company Payroll'!Q181+'Company Payroll'!L181+'Company Payroll'!J181+'Company Payroll'!P181</f>
        <v>0</v>
      </c>
      <c r="F65" s="176">
        <f>D65+E65</f>
        <v>0</v>
      </c>
      <c r="G65" s="176">
        <f>ROUND(F65*$G$11,2)</f>
        <v>0</v>
      </c>
      <c r="H65" s="176">
        <f>IF(F65&gt;0, H$11*F65,0)</f>
        <v>0</v>
      </c>
      <c r="I65" s="176">
        <f>F65*$I$11</f>
        <v>0</v>
      </c>
      <c r="J65" s="376"/>
      <c r="K65" s="511"/>
      <c r="L65" s="659">
        <f t="shared" ref="L65" si="37">SUM(H65+I65)</f>
        <v>0</v>
      </c>
    </row>
    <row r="66" spans="1:12" ht="18.75" customHeight="1" x14ac:dyDescent="0.25">
      <c r="A66" s="160"/>
      <c r="B66" s="175">
        <f>'Company Payroll'!A182</f>
        <v>0</v>
      </c>
      <c r="C66" s="577">
        <f>'Company Payroll'!B182</f>
        <v>0</v>
      </c>
      <c r="D66" s="581">
        <f>'Company Payroll'!G182</f>
        <v>0</v>
      </c>
      <c r="E66" s="176">
        <f>'Company Payroll'!N182+'Company Payroll'!O182+'Company Payroll'!Q182+'Company Payroll'!L182+'Company Payroll'!J182+'Company Payroll'!P182</f>
        <v>0</v>
      </c>
      <c r="F66" s="176">
        <f t="shared" ref="F66:F67" si="38">D66+E66</f>
        <v>0</v>
      </c>
      <c r="G66" s="176">
        <f t="shared" ref="G66:G67" si="39">ROUND(F66*$G$11,2)</f>
        <v>0</v>
      </c>
      <c r="H66" s="176">
        <f t="shared" ref="H66:H67" si="40">IF(F66&gt;0, H$11*F66,0)</f>
        <v>0</v>
      </c>
      <c r="I66" s="176">
        <f t="shared" ref="I66:I67" si="41">F66*$I$11</f>
        <v>0</v>
      </c>
      <c r="J66" s="376"/>
      <c r="K66" s="511"/>
      <c r="L66" s="659">
        <f t="shared" ref="L66" si="42">SUM(H66+I66)</f>
        <v>0</v>
      </c>
    </row>
    <row r="67" spans="1:12" ht="18.75" customHeight="1" x14ac:dyDescent="0.25">
      <c r="A67" s="160"/>
      <c r="B67" s="175">
        <f>'Company Payroll'!A183</f>
        <v>0</v>
      </c>
      <c r="C67" s="577">
        <f>'Company Payroll'!B183</f>
        <v>0</v>
      </c>
      <c r="D67" s="581">
        <f>'Company Payroll'!G183</f>
        <v>0</v>
      </c>
      <c r="E67" s="176">
        <f>'Company Payroll'!N183+'Company Payroll'!O183+'Company Payroll'!Q183+'Company Payroll'!L183+'Company Payroll'!J183+'Company Payroll'!P183</f>
        <v>0</v>
      </c>
      <c r="F67" s="176">
        <f t="shared" si="38"/>
        <v>0</v>
      </c>
      <c r="G67" s="176">
        <f t="shared" si="39"/>
        <v>0</v>
      </c>
      <c r="H67" s="176">
        <f t="shared" si="40"/>
        <v>0</v>
      </c>
      <c r="I67" s="176">
        <f t="shared" si="41"/>
        <v>0</v>
      </c>
      <c r="J67" s="376"/>
      <c r="K67" s="511"/>
      <c r="L67" s="659">
        <f t="shared" ref="L67" si="43">SUM(H67+I67)</f>
        <v>0</v>
      </c>
    </row>
    <row r="68" spans="1:12" ht="18.75" customHeight="1" x14ac:dyDescent="0.25">
      <c r="A68" s="160"/>
      <c r="B68" s="175">
        <f>'Company Payroll'!A184</f>
        <v>0</v>
      </c>
      <c r="C68" s="577">
        <f>'Company Payroll'!B184</f>
        <v>0</v>
      </c>
      <c r="D68" s="581">
        <f>'Company Payroll'!G184</f>
        <v>0</v>
      </c>
      <c r="E68" s="176">
        <f>'Company Payroll'!N184+'Company Payroll'!O184+'Company Payroll'!Q184+'Company Payroll'!L184+'Company Payroll'!J184+'Company Payroll'!P184</f>
        <v>0</v>
      </c>
      <c r="F68" s="176">
        <f t="shared" si="33"/>
        <v>0</v>
      </c>
      <c r="G68" s="176">
        <f t="shared" si="34"/>
        <v>0</v>
      </c>
      <c r="H68" s="176">
        <f t="shared" si="35"/>
        <v>0</v>
      </c>
      <c r="I68" s="176">
        <f t="shared" si="36"/>
        <v>0</v>
      </c>
      <c r="J68" s="376"/>
      <c r="K68" s="511"/>
      <c r="L68" s="659">
        <f t="shared" si="0"/>
        <v>0</v>
      </c>
    </row>
    <row r="69" spans="1:12" ht="18.75" customHeight="1" x14ac:dyDescent="0.25">
      <c r="A69" s="160"/>
      <c r="B69" s="175">
        <f>'Company Payroll'!A185</f>
        <v>0</v>
      </c>
      <c r="C69" s="577">
        <f>'Company Payroll'!B185</f>
        <v>0</v>
      </c>
      <c r="D69" s="581">
        <f>'Company Payroll'!G185</f>
        <v>0</v>
      </c>
      <c r="E69" s="176">
        <f>'Company Payroll'!N185+'Company Payroll'!O185+'Company Payroll'!Q185+'Company Payroll'!L185+'Company Payroll'!J185+'Company Payroll'!P185</f>
        <v>0</v>
      </c>
      <c r="F69" s="176">
        <f t="shared" si="33"/>
        <v>0</v>
      </c>
      <c r="G69" s="176">
        <f t="shared" si="34"/>
        <v>0</v>
      </c>
      <c r="H69" s="176">
        <f t="shared" si="35"/>
        <v>0</v>
      </c>
      <c r="I69" s="176">
        <f t="shared" si="36"/>
        <v>0</v>
      </c>
      <c r="J69" s="376"/>
      <c r="K69" s="511"/>
      <c r="L69" s="659">
        <f t="shared" si="0"/>
        <v>0</v>
      </c>
    </row>
    <row r="70" spans="1:12" ht="18.75" customHeight="1" x14ac:dyDescent="0.25">
      <c r="A70" s="160"/>
      <c r="B70" s="175">
        <f>'Company Payroll'!A186</f>
        <v>0</v>
      </c>
      <c r="C70" s="577">
        <f>'Company Payroll'!B186</f>
        <v>0</v>
      </c>
      <c r="D70" s="581">
        <f>'Company Payroll'!G186</f>
        <v>0</v>
      </c>
      <c r="E70" s="176">
        <f>'Company Payroll'!N186+'Company Payroll'!O186+'Company Payroll'!Q186+'Company Payroll'!L186+'Company Payroll'!J186+'Company Payroll'!P186</f>
        <v>0</v>
      </c>
      <c r="F70" s="176">
        <f>D70+E70</f>
        <v>0</v>
      </c>
      <c r="G70" s="176">
        <f>ROUND(F70*$G$11,2)</f>
        <v>0</v>
      </c>
      <c r="H70" s="176">
        <f>IF(F70&gt;0, H$11*F70,0)</f>
        <v>0</v>
      </c>
      <c r="I70" s="176">
        <f>F70*$I$11</f>
        <v>0</v>
      </c>
      <c r="J70" s="376"/>
      <c r="K70" s="511"/>
      <c r="L70" s="659">
        <f t="shared" si="0"/>
        <v>0</v>
      </c>
    </row>
    <row r="71" spans="1:12" ht="18.75" customHeight="1" x14ac:dyDescent="0.25">
      <c r="A71" s="160"/>
      <c r="B71" s="175">
        <f>'Company Payroll'!A187</f>
        <v>0</v>
      </c>
      <c r="C71" s="577">
        <f>'Company Payroll'!B187</f>
        <v>0</v>
      </c>
      <c r="D71" s="581">
        <f>'Company Payroll'!G187</f>
        <v>0</v>
      </c>
      <c r="E71" s="176">
        <f>'Company Payroll'!N187+'Company Payroll'!O187+'Company Payroll'!Q187+'Company Payroll'!L187+'Company Payroll'!J187+'Company Payroll'!P187</f>
        <v>0</v>
      </c>
      <c r="F71" s="176">
        <f t="shared" si="33"/>
        <v>0</v>
      </c>
      <c r="G71" s="176">
        <f t="shared" si="34"/>
        <v>0</v>
      </c>
      <c r="H71" s="176">
        <f t="shared" si="35"/>
        <v>0</v>
      </c>
      <c r="I71" s="176">
        <f t="shared" si="36"/>
        <v>0</v>
      </c>
      <c r="J71" s="376"/>
      <c r="K71" s="511"/>
      <c r="L71" s="659">
        <f t="shared" si="0"/>
        <v>0</v>
      </c>
    </row>
    <row r="72" spans="1:12" ht="18.75" customHeight="1" x14ac:dyDescent="0.25">
      <c r="A72" s="160"/>
      <c r="B72" s="175">
        <f>'Company Payroll'!A188</f>
        <v>0</v>
      </c>
      <c r="C72" s="577">
        <f>'Company Payroll'!B188</f>
        <v>0</v>
      </c>
      <c r="D72" s="581">
        <f>'Company Payroll'!G188</f>
        <v>0</v>
      </c>
      <c r="E72" s="176">
        <f>'Company Payroll'!N188+'Company Payroll'!O188+'Company Payroll'!Q188+'Company Payroll'!L188+'Company Payroll'!J188+'Company Payroll'!P188</f>
        <v>0</v>
      </c>
      <c r="F72" s="176">
        <f>D72+E72</f>
        <v>0</v>
      </c>
      <c r="G72" s="176">
        <f>ROUND(F72*$G$11,2)</f>
        <v>0</v>
      </c>
      <c r="H72" s="176">
        <f>IF(F72&gt;0, H$11*F72,0)</f>
        <v>0</v>
      </c>
      <c r="I72" s="176">
        <f>F72*$I$11</f>
        <v>0</v>
      </c>
      <c r="J72" s="376"/>
      <c r="K72" s="511"/>
      <c r="L72" s="659">
        <f t="shared" si="0"/>
        <v>0</v>
      </c>
    </row>
    <row r="73" spans="1:12" ht="18.75" customHeight="1" x14ac:dyDescent="0.25">
      <c r="A73" s="160"/>
      <c r="B73" s="175">
        <f>'Company Payroll'!A189</f>
        <v>0</v>
      </c>
      <c r="C73" s="577">
        <f>'Company Payroll'!B189</f>
        <v>0</v>
      </c>
      <c r="D73" s="581">
        <f>'Company Payroll'!G189</f>
        <v>0</v>
      </c>
      <c r="E73" s="176">
        <f>'Company Payroll'!N189+'Company Payroll'!O189+'Company Payroll'!Q189+'Company Payroll'!L189+'Company Payroll'!J189+'Company Payroll'!P189</f>
        <v>0</v>
      </c>
      <c r="F73" s="176">
        <f t="shared" si="33"/>
        <v>0</v>
      </c>
      <c r="G73" s="176">
        <f t="shared" si="34"/>
        <v>0</v>
      </c>
      <c r="H73" s="176">
        <f t="shared" si="35"/>
        <v>0</v>
      </c>
      <c r="I73" s="176">
        <f t="shared" si="36"/>
        <v>0</v>
      </c>
      <c r="J73" s="376"/>
      <c r="K73" s="511"/>
      <c r="L73" s="659">
        <f t="shared" si="0"/>
        <v>0</v>
      </c>
    </row>
    <row r="74" spans="1:12" ht="18.75" customHeight="1" x14ac:dyDescent="0.25">
      <c r="A74" s="160"/>
      <c r="B74" s="175">
        <f>'Company Payroll'!A190</f>
        <v>0</v>
      </c>
      <c r="C74" s="577">
        <f>'Company Payroll'!B190</f>
        <v>0</v>
      </c>
      <c r="D74" s="581">
        <f>'Company Payroll'!G190</f>
        <v>0</v>
      </c>
      <c r="E74" s="176">
        <f>'Company Payroll'!N190+'Company Payroll'!O190+'Company Payroll'!Q190+'Company Payroll'!L190+'Company Payroll'!J190+'Company Payroll'!P190</f>
        <v>0</v>
      </c>
      <c r="F74" s="176">
        <f>D74+E74</f>
        <v>0</v>
      </c>
      <c r="G74" s="176">
        <f>ROUND(F74*$G$11,2)</f>
        <v>0</v>
      </c>
      <c r="H74" s="176">
        <f>IF(F74&gt;0, H$11*F74,0)</f>
        <v>0</v>
      </c>
      <c r="I74" s="176">
        <f>F74*$I$11</f>
        <v>0</v>
      </c>
      <c r="J74" s="376"/>
      <c r="K74" s="511"/>
      <c r="L74" s="659">
        <f t="shared" ref="L74" si="44">SUM(H74+I74)</f>
        <v>0</v>
      </c>
    </row>
    <row r="75" spans="1:12" ht="18.75" customHeight="1" thickBot="1" x14ac:dyDescent="0.3">
      <c r="A75" s="160"/>
      <c r="B75" s="175">
        <f>'Company Payroll'!A191</f>
        <v>0</v>
      </c>
      <c r="C75" s="577">
        <f>'Company Payroll'!B191</f>
        <v>0</v>
      </c>
      <c r="D75" s="581">
        <f>'Company Payroll'!G191</f>
        <v>0</v>
      </c>
      <c r="E75" s="176">
        <f>'Company Payroll'!N191+'Company Payroll'!O191+'Company Payroll'!Q191+'Company Payroll'!L191+'Company Payroll'!J191+'Company Payroll'!P191</f>
        <v>0</v>
      </c>
      <c r="F75" s="176">
        <f>D75+E75</f>
        <v>0</v>
      </c>
      <c r="G75" s="176">
        <f>ROUND(F75*$G$11,2)</f>
        <v>0</v>
      </c>
      <c r="H75" s="176">
        <f>IF(F75&gt;0, H$11*F75,0)</f>
        <v>0</v>
      </c>
      <c r="I75" s="176">
        <f>F75*$I$11</f>
        <v>0</v>
      </c>
      <c r="J75" s="376"/>
      <c r="K75" s="511"/>
      <c r="L75" s="659">
        <f t="shared" si="0"/>
        <v>0</v>
      </c>
    </row>
    <row r="76" spans="1:12" ht="24" customHeight="1" thickBot="1" x14ac:dyDescent="0.3">
      <c r="A76" s="109"/>
      <c r="B76" s="166"/>
      <c r="C76" s="570" t="s">
        <v>126</v>
      </c>
      <c r="D76" s="583">
        <f t="shared" ref="D76:I76" si="45">SUM(D13:D75)</f>
        <v>0</v>
      </c>
      <c r="E76" s="571">
        <f t="shared" si="45"/>
        <v>0</v>
      </c>
      <c r="F76" s="571">
        <f t="shared" si="45"/>
        <v>0</v>
      </c>
      <c r="G76" s="571">
        <f>SUM(G13:G75)</f>
        <v>0</v>
      </c>
      <c r="H76" s="571">
        <f t="shared" si="45"/>
        <v>0</v>
      </c>
      <c r="I76" s="571">
        <f t="shared" si="45"/>
        <v>0</v>
      </c>
      <c r="J76" s="233"/>
      <c r="K76" s="114"/>
    </row>
    <row r="77" spans="1:12" ht="18" customHeight="1" thickBot="1" x14ac:dyDescent="0.3">
      <c r="A77" s="109"/>
      <c r="B77" s="166"/>
      <c r="C77" s="575"/>
      <c r="D77" s="568"/>
      <c r="E77" s="166"/>
      <c r="F77" s="168" t="s">
        <v>185</v>
      </c>
      <c r="G77" s="274"/>
      <c r="H77" s="740">
        <f>(H76+I76)</f>
        <v>0</v>
      </c>
      <c r="I77" s="741"/>
      <c r="J77" s="89"/>
      <c r="K77" s="114"/>
    </row>
    <row r="78" spans="1:12" ht="15.75" x14ac:dyDescent="0.25">
      <c r="A78" s="109"/>
      <c r="B78" s="166"/>
      <c r="C78" s="575"/>
      <c r="D78" s="568"/>
      <c r="E78" s="166"/>
      <c r="F78" s="168"/>
      <c r="G78" s="346"/>
      <c r="H78" s="348"/>
      <c r="I78" s="348"/>
      <c r="J78" s="44"/>
      <c r="K78" s="114"/>
    </row>
    <row r="79" spans="1:12" ht="17.25" customHeight="1" x14ac:dyDescent="0.25">
      <c r="A79" s="115" t="s">
        <v>145</v>
      </c>
      <c r="B79" s="165" t="s">
        <v>18</v>
      </c>
      <c r="C79" s="575"/>
      <c r="D79" s="568"/>
      <c r="E79" s="166"/>
      <c r="F79" s="168" t="s">
        <v>97</v>
      </c>
      <c r="G79" s="572"/>
      <c r="H79" s="738"/>
      <c r="I79" s="739"/>
      <c r="J79" s="127"/>
      <c r="K79" s="538"/>
    </row>
    <row r="80" spans="1:12" ht="15.75" x14ac:dyDescent="0.25">
      <c r="A80" s="115"/>
      <c r="B80" s="166"/>
      <c r="C80" s="575"/>
      <c r="D80" s="568"/>
      <c r="E80" s="166" t="s">
        <v>145</v>
      </c>
      <c r="F80" s="166"/>
      <c r="G80" s="170"/>
      <c r="H80" s="170"/>
      <c r="I80" s="199"/>
      <c r="J80" s="89"/>
      <c r="K80" s="114"/>
    </row>
    <row r="81" spans="1:11" ht="15.75" x14ac:dyDescent="0.25">
      <c r="A81" s="89"/>
      <c r="B81" s="211" t="s">
        <v>407</v>
      </c>
      <c r="C81" s="575"/>
      <c r="D81" s="568"/>
      <c r="E81" s="166"/>
      <c r="F81" s="166"/>
      <c r="G81" s="170"/>
      <c r="H81" s="170"/>
      <c r="I81" s="170"/>
      <c r="J81" s="89"/>
      <c r="K81" s="114"/>
    </row>
    <row r="82" spans="1:11" ht="15.75" x14ac:dyDescent="0.25">
      <c r="A82" s="115"/>
      <c r="B82" s="210" t="s">
        <v>162</v>
      </c>
      <c r="C82" s="575"/>
      <c r="D82" s="568"/>
      <c r="E82" s="166"/>
      <c r="F82" s="166"/>
      <c r="G82" s="166"/>
      <c r="H82" s="166"/>
      <c r="I82" s="166"/>
      <c r="J82" s="89"/>
      <c r="K82" s="114"/>
    </row>
    <row r="83" spans="1:11" ht="15.75" x14ac:dyDescent="0.25">
      <c r="A83" s="115"/>
      <c r="B83" s="210" t="s">
        <v>408</v>
      </c>
      <c r="C83" s="579"/>
      <c r="D83" s="193"/>
      <c r="E83" s="192"/>
      <c r="F83" s="192"/>
      <c r="G83" s="192"/>
      <c r="H83" s="192"/>
      <c r="I83" s="192"/>
      <c r="J83" s="11"/>
      <c r="K83" s="31"/>
    </row>
    <row r="84" spans="1:11" x14ac:dyDescent="0.2">
      <c r="F84" s="325">
        <f>'Company Payroll'!R192</f>
        <v>0</v>
      </c>
      <c r="G84" s="325">
        <f>'Company Payroll'!S192</f>
        <v>0</v>
      </c>
    </row>
    <row r="87" spans="1:11" x14ac:dyDescent="0.2">
      <c r="F87" s="325"/>
      <c r="G87" s="325"/>
    </row>
  </sheetData>
  <mergeCells count="7">
    <mergeCell ref="H79:I79"/>
    <mergeCell ref="H77:I77"/>
    <mergeCell ref="A1:K1"/>
    <mergeCell ref="A2:K2"/>
    <mergeCell ref="E5:F5"/>
    <mergeCell ref="E6:F6"/>
    <mergeCell ref="E8:F8"/>
  </mergeCells>
  <phoneticPr fontId="0" type="noConversion"/>
  <printOptions horizontalCentered="1"/>
  <pageMargins left="0.28999999999999998" right="0.25" top="0.5" bottom="0.28999999999999998" header="0.25" footer="0.25"/>
  <pageSetup scale="49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zoomScale="80" zoomScaleNormal="80" zoomScalePageLayoutView="80" workbookViewId="0">
      <pane ySplit="15" topLeftCell="A16" activePane="bottomLeft" state="frozen"/>
      <selection activeCell="H16" sqref="H16"/>
      <selection pane="bottomLeft" activeCell="J29" sqref="J29"/>
    </sheetView>
  </sheetViews>
  <sheetFormatPr defaultColWidth="14.7109375" defaultRowHeight="12.75" x14ac:dyDescent="0.2"/>
  <cols>
    <col min="1" max="1" width="6.7109375" style="36" customWidth="1"/>
    <col min="2" max="2" width="22.28515625" style="7" customWidth="1"/>
    <col min="3" max="3" width="13.140625" style="37" customWidth="1"/>
    <col min="4" max="5" width="14.7109375" style="7" customWidth="1"/>
    <col min="6" max="6" width="19.42578125" style="7" customWidth="1"/>
    <col min="7" max="10" width="14.7109375" style="7" customWidth="1"/>
    <col min="11" max="11" width="19.28515625" style="7" customWidth="1"/>
    <col min="12" max="12" width="4.140625" style="7" customWidth="1"/>
    <col min="13" max="16384" width="14.7109375" style="7"/>
  </cols>
  <sheetData>
    <row r="1" spans="1:12" ht="30" x14ac:dyDescent="0.4">
      <c r="A1" s="704" t="s">
        <v>187</v>
      </c>
      <c r="B1" s="705"/>
      <c r="C1" s="705"/>
      <c r="D1" s="705"/>
      <c r="E1" s="705"/>
      <c r="F1" s="705"/>
      <c r="G1" s="705"/>
      <c r="H1" s="705"/>
      <c r="I1" s="705"/>
      <c r="J1" s="705"/>
      <c r="K1" s="705"/>
      <c r="L1" s="705"/>
    </row>
    <row r="2" spans="1:12" ht="23.25" x14ac:dyDescent="0.35">
      <c r="A2" s="706" t="s">
        <v>188</v>
      </c>
      <c r="B2" s="706"/>
      <c r="C2" s="706"/>
      <c r="D2" s="706"/>
      <c r="E2" s="706"/>
      <c r="F2" s="706"/>
      <c r="G2" s="706"/>
      <c r="H2" s="706"/>
      <c r="I2" s="706"/>
      <c r="J2" s="706"/>
      <c r="K2" s="706"/>
      <c r="L2" s="706"/>
    </row>
    <row r="3" spans="1:12" ht="18" customHeight="1" x14ac:dyDescent="0.25">
      <c r="A3" s="742" t="s">
        <v>190</v>
      </c>
      <c r="B3" s="742"/>
      <c r="C3" s="742"/>
      <c r="D3" s="742"/>
      <c r="E3" s="742"/>
      <c r="F3" s="742"/>
      <c r="G3" s="742"/>
      <c r="H3" s="742"/>
      <c r="I3" s="742"/>
      <c r="J3" s="742"/>
      <c r="K3" s="742"/>
      <c r="L3" s="742"/>
    </row>
    <row r="4" spans="1:12" ht="20.25" customHeight="1" x14ac:dyDescent="0.2">
      <c r="A4" s="109"/>
      <c r="B4" s="89"/>
      <c r="C4" s="90"/>
      <c r="D4" s="89"/>
      <c r="E4" s="89"/>
      <c r="F4" s="89"/>
      <c r="G4" s="89"/>
      <c r="H4" s="111"/>
      <c r="I4" s="112"/>
      <c r="J4" s="112"/>
      <c r="K4" s="89"/>
      <c r="L4" s="89"/>
    </row>
    <row r="5" spans="1:12" x14ac:dyDescent="0.2">
      <c r="A5" s="109"/>
      <c r="B5" s="89"/>
      <c r="C5" s="90"/>
      <c r="D5" s="89"/>
      <c r="E5" s="89"/>
      <c r="F5" s="89"/>
      <c r="G5" s="89"/>
      <c r="H5" s="111"/>
      <c r="I5" s="112"/>
      <c r="J5" s="112"/>
      <c r="K5" s="89"/>
      <c r="L5" s="89"/>
    </row>
    <row r="6" spans="1:12" ht="15.75" x14ac:dyDescent="0.25">
      <c r="A6" s="35"/>
      <c r="B6" s="165" t="str">
        <f>'Company Payroll'!C1</f>
        <v>SHOW NAME</v>
      </c>
      <c r="C6" s="113"/>
      <c r="D6" s="166"/>
      <c r="E6" s="708" t="s">
        <v>194</v>
      </c>
      <c r="F6" s="709"/>
      <c r="G6" s="166"/>
      <c r="H6" s="167"/>
      <c r="I6" s="168"/>
      <c r="J6" s="168"/>
      <c r="K6" s="89"/>
      <c r="L6" s="89"/>
    </row>
    <row r="7" spans="1:12" ht="18" x14ac:dyDescent="0.25">
      <c r="A7" s="35"/>
      <c r="B7" s="165" t="str">
        <f>'Company Payroll'!C2</f>
        <v>c/o DTE Management</v>
      </c>
      <c r="C7" s="113"/>
      <c r="D7" s="166"/>
      <c r="E7" s="723" t="str">
        <f>'Company Payroll'!A3</f>
        <v>MM/DD/YYYY</v>
      </c>
      <c r="F7" s="724"/>
      <c r="G7" s="166"/>
      <c r="H7" s="167"/>
      <c r="I7" s="168"/>
      <c r="J7" s="168"/>
      <c r="K7" s="89"/>
      <c r="L7" s="89"/>
    </row>
    <row r="8" spans="1:12" ht="16.5" x14ac:dyDescent="0.3">
      <c r="A8" s="35"/>
      <c r="B8" s="165" t="str">
        <f>'Company Payroll'!C3</f>
        <v>1501 Broadway, Suite 1304</v>
      </c>
      <c r="C8" s="113"/>
      <c r="D8" s="166"/>
      <c r="E8" s="352" t="s">
        <v>193</v>
      </c>
      <c r="F8" s="353" t="e">
        <f>E7-7</f>
        <v>#VALUE!</v>
      </c>
      <c r="G8" s="166"/>
      <c r="H8" s="166"/>
      <c r="I8" s="167" t="s">
        <v>191</v>
      </c>
      <c r="J8" s="168" t="str">
        <f>'Payment Summary'!I6</f>
        <v>XX-XXXXXXX</v>
      </c>
      <c r="K8" s="89"/>
      <c r="L8" s="89"/>
    </row>
    <row r="9" spans="1:12" ht="15.75" x14ac:dyDescent="0.25">
      <c r="A9" s="35"/>
      <c r="B9" s="165" t="str">
        <f>'Company Payroll'!C4</f>
        <v>New York, NY 10036</v>
      </c>
      <c r="C9" s="113"/>
      <c r="D9" s="166"/>
      <c r="E9" s="708"/>
      <c r="F9" s="701"/>
      <c r="G9" s="166"/>
      <c r="H9" s="167"/>
      <c r="I9" s="169"/>
      <c r="J9" s="169"/>
      <c r="K9" s="89"/>
      <c r="L9" s="89"/>
    </row>
    <row r="10" spans="1:12" ht="15.75" x14ac:dyDescent="0.25">
      <c r="A10" s="109" t="s">
        <v>145</v>
      </c>
      <c r="B10" s="166"/>
      <c r="C10" s="113"/>
      <c r="D10" s="166"/>
      <c r="E10" s="166"/>
      <c r="F10" s="166"/>
      <c r="G10" s="166"/>
      <c r="H10" s="167"/>
      <c r="I10" s="169"/>
      <c r="J10" s="169"/>
      <c r="K10" s="89"/>
      <c r="L10" s="89"/>
    </row>
    <row r="11" spans="1:12" ht="15.75" x14ac:dyDescent="0.25">
      <c r="A11" s="109"/>
      <c r="B11" s="166"/>
      <c r="C11" s="113"/>
      <c r="D11" s="166"/>
      <c r="E11" s="166"/>
      <c r="F11" s="166"/>
      <c r="G11" s="166"/>
      <c r="H11" s="167"/>
      <c r="I11" s="169"/>
      <c r="J11" s="169"/>
      <c r="K11" s="89"/>
      <c r="L11" s="89"/>
    </row>
    <row r="12" spans="1:12" ht="15.75" x14ac:dyDescent="0.25">
      <c r="A12" s="109"/>
      <c r="B12" s="166"/>
      <c r="C12" s="113"/>
      <c r="D12" s="166"/>
      <c r="E12" s="166"/>
      <c r="F12" s="166"/>
      <c r="G12" s="166"/>
      <c r="H12" s="167"/>
      <c r="I12" s="169"/>
      <c r="J12" s="169"/>
      <c r="K12" s="89"/>
      <c r="L12" s="89"/>
    </row>
    <row r="13" spans="1:12" ht="15.75" x14ac:dyDescent="0.25">
      <c r="A13" s="109"/>
      <c r="B13" s="166"/>
      <c r="C13" s="113"/>
      <c r="D13" s="166"/>
      <c r="E13" s="166"/>
      <c r="F13" s="166"/>
      <c r="G13" s="166"/>
      <c r="H13" s="166"/>
      <c r="I13" s="170" t="s">
        <v>145</v>
      </c>
      <c r="J13" s="170" t="s">
        <v>145</v>
      </c>
      <c r="K13" s="54"/>
      <c r="L13" s="89"/>
    </row>
    <row r="14" spans="1:12" ht="15.75" x14ac:dyDescent="0.25">
      <c r="A14" s="163"/>
      <c r="B14" s="170"/>
      <c r="C14" s="170" t="s">
        <v>9</v>
      </c>
      <c r="D14" s="170" t="s">
        <v>57</v>
      </c>
      <c r="E14" s="170" t="s">
        <v>75</v>
      </c>
      <c r="F14" s="170" t="s">
        <v>142</v>
      </c>
      <c r="G14" s="170" t="s">
        <v>129</v>
      </c>
      <c r="H14" s="170" t="s">
        <v>121</v>
      </c>
      <c r="I14" s="170" t="s">
        <v>0</v>
      </c>
      <c r="J14" s="170" t="s">
        <v>122</v>
      </c>
      <c r="K14" s="54"/>
      <c r="L14" s="89"/>
    </row>
    <row r="15" spans="1:12" s="39" customFormat="1" ht="15.75" x14ac:dyDescent="0.25">
      <c r="A15" s="162"/>
      <c r="B15" s="171" t="s">
        <v>145</v>
      </c>
      <c r="C15" s="171" t="s">
        <v>10</v>
      </c>
      <c r="D15" s="171" t="s">
        <v>82</v>
      </c>
      <c r="E15" s="171" t="s">
        <v>124</v>
      </c>
      <c r="F15" s="171" t="s">
        <v>82</v>
      </c>
      <c r="G15" s="172">
        <v>0.02</v>
      </c>
      <c r="H15" s="345">
        <v>0.1</v>
      </c>
      <c r="I15" s="345">
        <v>0.03</v>
      </c>
      <c r="J15" s="345">
        <v>0.03</v>
      </c>
      <c r="K15" s="164" t="s">
        <v>147</v>
      </c>
      <c r="L15" s="114"/>
    </row>
    <row r="16" spans="1:12" s="39" customFormat="1" ht="31.5" x14ac:dyDescent="0.25">
      <c r="A16" s="161"/>
      <c r="B16" s="174" t="s">
        <v>189</v>
      </c>
      <c r="C16" s="171"/>
      <c r="D16" s="171"/>
      <c r="E16" s="171"/>
      <c r="F16" s="171"/>
      <c r="G16" s="171"/>
      <c r="H16" s="171"/>
      <c r="I16" s="171"/>
      <c r="J16" s="171"/>
      <c r="K16" s="55"/>
      <c r="L16" s="114"/>
    </row>
    <row r="17" spans="1:12" ht="18.75" customHeight="1" x14ac:dyDescent="0.25">
      <c r="A17" s="160"/>
      <c r="B17" s="175">
        <f>'Company Payroll'!A196</f>
        <v>0</v>
      </c>
      <c r="C17" s="175">
        <f>'Company Payroll'!B196</f>
        <v>0</v>
      </c>
      <c r="D17" s="218">
        <f>'Company Payroll'!G196</f>
        <v>0</v>
      </c>
      <c r="E17" s="176">
        <f>'Company Payroll'!N196+'Company Payroll'!O196+'Company Payroll'!P196+'Company Payroll'!Q196+'Company Payroll'!J196+'Company Payroll'!L196</f>
        <v>0</v>
      </c>
      <c r="F17" s="176">
        <f>D17+E17</f>
        <v>0</v>
      </c>
      <c r="G17" s="176">
        <f>F17*$G$15</f>
        <v>0</v>
      </c>
      <c r="H17" s="176">
        <f>IF(F17&gt;0, H$15*F17,0)</f>
        <v>0</v>
      </c>
      <c r="I17" s="176">
        <f>F17*$J$15</f>
        <v>0</v>
      </c>
      <c r="J17" s="176">
        <f>F17*$J$15</f>
        <v>0</v>
      </c>
      <c r="K17" s="336"/>
      <c r="L17" s="89"/>
    </row>
    <row r="18" spans="1:12" s="39" customFormat="1" ht="15.75" x14ac:dyDescent="0.25">
      <c r="A18" s="161"/>
      <c r="B18" s="174"/>
      <c r="C18" s="171"/>
      <c r="D18" s="171"/>
      <c r="E18" s="171"/>
      <c r="F18" s="171"/>
      <c r="G18" s="171"/>
      <c r="H18" s="171"/>
      <c r="I18" s="171"/>
      <c r="J18" s="171"/>
      <c r="K18" s="55"/>
      <c r="L18" s="114"/>
    </row>
    <row r="19" spans="1:12" s="39" customFormat="1" ht="15.75" x14ac:dyDescent="0.25">
      <c r="A19" s="161"/>
      <c r="B19" s="174" t="s">
        <v>358</v>
      </c>
      <c r="C19" s="171"/>
      <c r="D19" s="171"/>
      <c r="E19" s="171"/>
      <c r="F19" s="171"/>
      <c r="G19" s="171"/>
      <c r="H19" s="171"/>
      <c r="I19" s="171"/>
      <c r="J19" s="171"/>
      <c r="K19" s="55"/>
      <c r="L19" s="114"/>
    </row>
    <row r="20" spans="1:12" ht="18.75" customHeight="1" x14ac:dyDescent="0.25">
      <c r="A20" s="160"/>
      <c r="B20" s="175">
        <f>'Company Payroll'!A199</f>
        <v>0</v>
      </c>
      <c r="C20" s="175">
        <f>'Company Payroll'!B199</f>
        <v>0</v>
      </c>
      <c r="D20" s="218">
        <f>'Company Payroll'!G199</f>
        <v>0</v>
      </c>
      <c r="E20" s="176">
        <f>'Company Payroll'!N199+'Company Payroll'!O199+'Company Payroll'!P199+'Company Payroll'!Q199+'Company Payroll'!J199+'Company Payroll'!L199</f>
        <v>0</v>
      </c>
      <c r="F20" s="176">
        <f t="shared" ref="F20:F28" si="0">D20+E20</f>
        <v>0</v>
      </c>
      <c r="G20" s="176">
        <f t="shared" ref="G20:G28" si="1">F20*$G$15</f>
        <v>0</v>
      </c>
      <c r="H20" s="176">
        <f t="shared" ref="H20:H28" si="2">IF(F20&gt;0, H$15*F20,0)</f>
        <v>0</v>
      </c>
      <c r="I20" s="176">
        <f t="shared" ref="I20:I28" si="3">F20*$J$15</f>
        <v>0</v>
      </c>
      <c r="J20" s="176">
        <f t="shared" ref="J20:J28" si="4">F20*$J$15</f>
        <v>0</v>
      </c>
      <c r="K20" s="336"/>
      <c r="L20" s="89"/>
    </row>
    <row r="21" spans="1:12" ht="18.75" customHeight="1" x14ac:dyDescent="0.25">
      <c r="A21" s="160"/>
      <c r="B21" s="175">
        <f>'Company Payroll'!A200</f>
        <v>0</v>
      </c>
      <c r="C21" s="175">
        <f>'Company Payroll'!B200</f>
        <v>0</v>
      </c>
      <c r="D21" s="218">
        <f>'Company Payroll'!G200</f>
        <v>0</v>
      </c>
      <c r="E21" s="176">
        <f>'Company Payroll'!N200+'Company Payroll'!O200+'Company Payroll'!P200+'Company Payroll'!Q200+'Company Payroll'!J200+'Company Payroll'!L200</f>
        <v>0</v>
      </c>
      <c r="F21" s="176">
        <f t="shared" si="0"/>
        <v>0</v>
      </c>
      <c r="G21" s="176">
        <f t="shared" si="1"/>
        <v>0</v>
      </c>
      <c r="H21" s="176">
        <f t="shared" si="2"/>
        <v>0</v>
      </c>
      <c r="I21" s="176">
        <f t="shared" si="3"/>
        <v>0</v>
      </c>
      <c r="J21" s="176">
        <f t="shared" si="4"/>
        <v>0</v>
      </c>
      <c r="K21" s="336"/>
      <c r="L21" s="89"/>
    </row>
    <row r="22" spans="1:12" ht="18.75" customHeight="1" x14ac:dyDescent="0.25">
      <c r="A22" s="160"/>
      <c r="B22" s="175">
        <f>'Company Payroll'!A201</f>
        <v>0</v>
      </c>
      <c r="C22" s="175">
        <f>'Company Payroll'!B201</f>
        <v>0</v>
      </c>
      <c r="D22" s="218">
        <f>'Company Payroll'!G201</f>
        <v>0</v>
      </c>
      <c r="E22" s="176">
        <f>'Company Payroll'!N201+'Company Payroll'!O201+'Company Payroll'!P201+'Company Payroll'!Q201+'Company Payroll'!J201+'Company Payroll'!L201</f>
        <v>0</v>
      </c>
      <c r="F22" s="176">
        <f t="shared" si="0"/>
        <v>0</v>
      </c>
      <c r="G22" s="176">
        <f t="shared" si="1"/>
        <v>0</v>
      </c>
      <c r="H22" s="176">
        <f t="shared" si="2"/>
        <v>0</v>
      </c>
      <c r="I22" s="176">
        <f t="shared" si="3"/>
        <v>0</v>
      </c>
      <c r="J22" s="176">
        <f t="shared" si="4"/>
        <v>0</v>
      </c>
      <c r="K22" s="336"/>
      <c r="L22" s="89"/>
    </row>
    <row r="23" spans="1:12" ht="18.75" customHeight="1" x14ac:dyDescent="0.25">
      <c r="A23" s="160"/>
      <c r="B23" s="175">
        <f>'Company Payroll'!A202</f>
        <v>0</v>
      </c>
      <c r="C23" s="175">
        <f>'Company Payroll'!B202</f>
        <v>0</v>
      </c>
      <c r="D23" s="218">
        <f>'Company Payroll'!G202</f>
        <v>0</v>
      </c>
      <c r="E23" s="176">
        <f>'Company Payroll'!N202+'Company Payroll'!O202+'Company Payroll'!P202+'Company Payroll'!Q202+'Company Payroll'!J202+'Company Payroll'!L202</f>
        <v>0</v>
      </c>
      <c r="F23" s="176">
        <f t="shared" si="0"/>
        <v>0</v>
      </c>
      <c r="G23" s="176">
        <f t="shared" si="1"/>
        <v>0</v>
      </c>
      <c r="H23" s="176">
        <f t="shared" si="2"/>
        <v>0</v>
      </c>
      <c r="I23" s="176">
        <f t="shared" si="3"/>
        <v>0</v>
      </c>
      <c r="J23" s="176">
        <f t="shared" si="4"/>
        <v>0</v>
      </c>
      <c r="K23" s="336"/>
      <c r="L23" s="89"/>
    </row>
    <row r="24" spans="1:12" ht="18.75" customHeight="1" x14ac:dyDescent="0.25">
      <c r="A24" s="160"/>
      <c r="B24" s="175">
        <f>'Company Payroll'!A203</f>
        <v>0</v>
      </c>
      <c r="C24" s="175">
        <f>'Company Payroll'!B203</f>
        <v>0</v>
      </c>
      <c r="D24" s="218">
        <f>'Company Payroll'!G203</f>
        <v>0</v>
      </c>
      <c r="E24" s="176">
        <f>'Company Payroll'!N203+'Company Payroll'!O203+'Company Payroll'!P203+'Company Payroll'!Q203+'Company Payroll'!J203+'Company Payroll'!L203</f>
        <v>0</v>
      </c>
      <c r="F24" s="176">
        <f t="shared" si="0"/>
        <v>0</v>
      </c>
      <c r="G24" s="176">
        <f t="shared" si="1"/>
        <v>0</v>
      </c>
      <c r="H24" s="176">
        <f t="shared" si="2"/>
        <v>0</v>
      </c>
      <c r="I24" s="176">
        <f t="shared" si="3"/>
        <v>0</v>
      </c>
      <c r="J24" s="176">
        <f t="shared" si="4"/>
        <v>0</v>
      </c>
      <c r="K24" s="336"/>
      <c r="L24" s="89"/>
    </row>
    <row r="25" spans="1:12" ht="18.75" customHeight="1" x14ac:dyDescent="0.25">
      <c r="A25" s="160"/>
      <c r="B25" s="175">
        <f>'Company Payroll'!A204</f>
        <v>0</v>
      </c>
      <c r="C25" s="175">
        <f>'Company Payroll'!B204</f>
        <v>0</v>
      </c>
      <c r="D25" s="218">
        <f>'Company Payroll'!G204</f>
        <v>0</v>
      </c>
      <c r="E25" s="176">
        <f>'Company Payroll'!N204+'Company Payroll'!O204+'Company Payroll'!P204+'Company Payroll'!Q204+'Company Payroll'!J204+'Company Payroll'!L204</f>
        <v>0</v>
      </c>
      <c r="F25" s="176">
        <f t="shared" ref="F25" si="5">D25+E25</f>
        <v>0</v>
      </c>
      <c r="G25" s="176">
        <f t="shared" ref="G25" si="6">F25*$G$15</f>
        <v>0</v>
      </c>
      <c r="H25" s="176">
        <f t="shared" ref="H25" si="7">IF(F25&gt;0, H$15*F25,0)</f>
        <v>0</v>
      </c>
      <c r="I25" s="176">
        <f t="shared" ref="I25" si="8">F25*$J$15</f>
        <v>0</v>
      </c>
      <c r="J25" s="176">
        <f t="shared" ref="J25" si="9">F25*$J$15</f>
        <v>0</v>
      </c>
      <c r="K25" s="336"/>
      <c r="L25" s="444"/>
    </row>
    <row r="26" spans="1:12" ht="18.75" customHeight="1" x14ac:dyDescent="0.25">
      <c r="A26" s="160"/>
      <c r="B26" s="175">
        <f>'Company Payroll'!A205</f>
        <v>0</v>
      </c>
      <c r="C26" s="175">
        <f>'Company Payroll'!B205</f>
        <v>0</v>
      </c>
      <c r="D26" s="218">
        <f>'Company Payroll'!G205</f>
        <v>0</v>
      </c>
      <c r="E26" s="176">
        <f>'Company Payroll'!N205+'Company Payroll'!O205+'Company Payroll'!P205+'Company Payroll'!Q205+'Company Payroll'!J205+'Company Payroll'!L205</f>
        <v>0</v>
      </c>
      <c r="F26" s="176">
        <f t="shared" si="0"/>
        <v>0</v>
      </c>
      <c r="G26" s="176">
        <f>F26*$G$15</f>
        <v>0</v>
      </c>
      <c r="H26" s="176">
        <f>IF(F26&gt;0, H$15*F26,0)</f>
        <v>0</v>
      </c>
      <c r="I26" s="176">
        <f>F26*$J$15</f>
        <v>0</v>
      </c>
      <c r="J26" s="176">
        <f>F26*$J$15</f>
        <v>0</v>
      </c>
      <c r="K26" s="336"/>
      <c r="L26" s="444"/>
    </row>
    <row r="27" spans="1:12" ht="18.75" customHeight="1" x14ac:dyDescent="0.25">
      <c r="A27" s="160"/>
      <c r="B27" s="175">
        <f>'Company Payroll'!A206</f>
        <v>0</v>
      </c>
      <c r="C27" s="175">
        <f>'Company Payroll'!B206</f>
        <v>0</v>
      </c>
      <c r="D27" s="218">
        <f>'Company Payroll'!G206</f>
        <v>0</v>
      </c>
      <c r="E27" s="176">
        <f>'Company Payroll'!N206+'Company Payroll'!O206+'Company Payroll'!P206+'Company Payroll'!Q206+'Company Payroll'!J206+'Company Payroll'!L206</f>
        <v>0</v>
      </c>
      <c r="F27" s="176">
        <f t="shared" si="0"/>
        <v>0</v>
      </c>
      <c r="G27" s="176">
        <f t="shared" si="1"/>
        <v>0</v>
      </c>
      <c r="H27" s="176">
        <f t="shared" si="2"/>
        <v>0</v>
      </c>
      <c r="I27" s="176">
        <f t="shared" si="3"/>
        <v>0</v>
      </c>
      <c r="J27" s="176">
        <f t="shared" si="4"/>
        <v>0</v>
      </c>
      <c r="K27" s="336"/>
      <c r="L27" s="89"/>
    </row>
    <row r="28" spans="1:12" ht="18.75" customHeight="1" thickBot="1" x14ac:dyDescent="0.3">
      <c r="A28" s="160"/>
      <c r="B28" s="175">
        <f>'Company Payroll'!A207</f>
        <v>0</v>
      </c>
      <c r="C28" s="175">
        <f>'Company Payroll'!B207</f>
        <v>0</v>
      </c>
      <c r="D28" s="218">
        <f>'Company Payroll'!G207</f>
        <v>0</v>
      </c>
      <c r="E28" s="176">
        <f>'Company Payroll'!N207+'Company Payroll'!O207+'Company Payroll'!P207+'Company Payroll'!Q207+'Company Payroll'!J207+'Company Payroll'!L207</f>
        <v>0</v>
      </c>
      <c r="F28" s="176">
        <f t="shared" si="0"/>
        <v>0</v>
      </c>
      <c r="G28" s="176">
        <f t="shared" si="1"/>
        <v>0</v>
      </c>
      <c r="H28" s="176">
        <f t="shared" si="2"/>
        <v>0</v>
      </c>
      <c r="I28" s="176">
        <f t="shared" si="3"/>
        <v>0</v>
      </c>
      <c r="J28" s="176">
        <f t="shared" si="4"/>
        <v>0</v>
      </c>
      <c r="K28" s="336"/>
      <c r="L28" s="89"/>
    </row>
    <row r="29" spans="1:12" ht="16.5" thickBot="1" x14ac:dyDescent="0.3">
      <c r="A29" s="109"/>
      <c r="B29" s="166"/>
      <c r="C29" s="178" t="s">
        <v>126</v>
      </c>
      <c r="D29" s="179">
        <f t="shared" ref="D29:F29" si="10">SUM(D17:D28)</f>
        <v>0</v>
      </c>
      <c r="E29" s="179">
        <f t="shared" si="10"/>
        <v>0</v>
      </c>
      <c r="F29" s="179">
        <f t="shared" si="10"/>
        <v>0</v>
      </c>
      <c r="G29" s="179">
        <f>SUM(G17:G28)</f>
        <v>0</v>
      </c>
      <c r="H29" s="179">
        <f>SUM(H17:H28)</f>
        <v>0</v>
      </c>
      <c r="I29" s="179">
        <f>SUM(I17:I28)</f>
        <v>0</v>
      </c>
      <c r="J29" s="179">
        <f>SUM(J17:J28)</f>
        <v>0</v>
      </c>
      <c r="K29" s="233"/>
      <c r="L29" s="89"/>
    </row>
    <row r="30" spans="1:12" ht="15.75" x14ac:dyDescent="0.25">
      <c r="A30" s="109"/>
      <c r="B30" s="166"/>
      <c r="C30" s="113"/>
      <c r="D30" s="166"/>
      <c r="E30" s="166"/>
      <c r="F30" s="168"/>
      <c r="G30" s="346"/>
      <c r="H30" s="348"/>
      <c r="I30" s="348"/>
      <c r="J30" s="348"/>
      <c r="K30" s="44"/>
      <c r="L30" s="89"/>
    </row>
    <row r="31" spans="1:12" ht="15.75" x14ac:dyDescent="0.25">
      <c r="A31" s="115" t="s">
        <v>145</v>
      </c>
      <c r="B31" s="166"/>
      <c r="C31" s="113"/>
      <c r="D31" s="166"/>
      <c r="E31" s="166"/>
      <c r="F31" s="249" t="s">
        <v>97</v>
      </c>
      <c r="G31" s="347"/>
      <c r="H31" s="347"/>
      <c r="I31" s="552"/>
      <c r="J31" s="558"/>
      <c r="K31" s="127"/>
      <c r="L31" s="89"/>
    </row>
    <row r="32" spans="1:12" ht="15.75" x14ac:dyDescent="0.25">
      <c r="A32" s="115"/>
      <c r="B32" s="166"/>
      <c r="C32" s="113"/>
      <c r="D32" s="166"/>
      <c r="E32" s="166"/>
      <c r="F32" s="166"/>
      <c r="G32" s="170"/>
      <c r="H32" s="170"/>
      <c r="I32" s="170"/>
      <c r="J32" s="170"/>
      <c r="K32" s="89"/>
      <c r="L32" s="89"/>
    </row>
    <row r="33" spans="1:12" ht="15.75" x14ac:dyDescent="0.25">
      <c r="A33" s="115"/>
      <c r="B33" s="165" t="s">
        <v>18</v>
      </c>
      <c r="C33" s="113"/>
      <c r="D33" s="166"/>
      <c r="E33" s="166" t="s">
        <v>145</v>
      </c>
      <c r="F33" s="166"/>
      <c r="G33" s="170"/>
      <c r="H33" s="170"/>
      <c r="I33" s="199"/>
      <c r="J33" s="199"/>
      <c r="K33" s="89"/>
      <c r="L33" s="89"/>
    </row>
    <row r="34" spans="1:12" ht="15.75" x14ac:dyDescent="0.25">
      <c r="A34" s="89"/>
      <c r="B34" s="166"/>
      <c r="C34" s="113"/>
      <c r="D34" s="166"/>
      <c r="E34" s="166"/>
      <c r="F34" s="166"/>
      <c r="G34" s="170"/>
      <c r="H34" s="170"/>
      <c r="I34" s="170"/>
      <c r="J34" s="170"/>
      <c r="K34" s="89"/>
      <c r="L34" s="89"/>
    </row>
    <row r="35" spans="1:12" ht="15.75" x14ac:dyDescent="0.25">
      <c r="A35" s="115"/>
      <c r="B35" s="211" t="s">
        <v>407</v>
      </c>
      <c r="C35" s="113"/>
      <c r="D35" s="166"/>
      <c r="E35" s="166"/>
      <c r="F35" s="166"/>
      <c r="G35" s="166"/>
      <c r="H35" s="166"/>
      <c r="I35" s="166"/>
      <c r="J35" s="166"/>
      <c r="K35" s="89"/>
      <c r="L35" s="89"/>
    </row>
    <row r="36" spans="1:12" ht="15.75" x14ac:dyDescent="0.25">
      <c r="A36" s="115"/>
      <c r="B36" s="210" t="s">
        <v>162</v>
      </c>
      <c r="C36" s="193"/>
      <c r="D36" s="192"/>
      <c r="E36" s="192"/>
      <c r="F36" s="192"/>
      <c r="G36" s="192"/>
      <c r="H36" s="192"/>
      <c r="I36" s="192"/>
      <c r="J36" s="192"/>
      <c r="K36" s="11"/>
      <c r="L36" s="11"/>
    </row>
    <row r="37" spans="1:12" ht="15.75" x14ac:dyDescent="0.25">
      <c r="A37" s="40"/>
      <c r="B37" s="210" t="s">
        <v>408</v>
      </c>
      <c r="C37" s="193"/>
      <c r="D37" s="192"/>
      <c r="E37" s="192"/>
      <c r="F37" s="192"/>
      <c r="G37" s="192"/>
      <c r="H37" s="192"/>
      <c r="I37" s="192"/>
      <c r="J37" s="192"/>
      <c r="K37" s="11"/>
      <c r="L37" s="11"/>
    </row>
    <row r="38" spans="1:12" x14ac:dyDescent="0.2">
      <c r="A38" s="35"/>
      <c r="B38" s="11"/>
      <c r="C38" s="13"/>
      <c r="D38" s="11"/>
      <c r="E38" s="11"/>
      <c r="F38" s="11"/>
      <c r="G38" s="11"/>
      <c r="H38" s="11"/>
      <c r="I38" s="11"/>
      <c r="J38" s="11"/>
      <c r="K38" s="11"/>
      <c r="L38" s="11"/>
    </row>
    <row r="39" spans="1:12" x14ac:dyDescent="0.2">
      <c r="F39" s="325">
        <f>'Company Payroll'!R208</f>
        <v>0</v>
      </c>
      <c r="G39" s="325">
        <f>'Company Payroll'!S208</f>
        <v>0</v>
      </c>
    </row>
  </sheetData>
  <mergeCells count="6">
    <mergeCell ref="E9:F9"/>
    <mergeCell ref="A3:L3"/>
    <mergeCell ref="A1:L1"/>
    <mergeCell ref="A2:L2"/>
    <mergeCell ref="E6:F6"/>
    <mergeCell ref="E7:F7"/>
  </mergeCells>
  <phoneticPr fontId="0" type="noConversion"/>
  <printOptions horizontalCentered="1"/>
  <pageMargins left="0.28999999999999998" right="0.25" top="0.75" bottom="0.28999999999999998" header="0.25" footer="0.25"/>
  <pageSetup scale="78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Payment Summary</vt:lpstr>
      <vt:lpstr>Company Payroll</vt:lpstr>
      <vt:lpstr>AEA</vt:lpstr>
      <vt:lpstr>AEA - 401(k)</vt:lpstr>
      <vt:lpstr>APTAM</vt:lpstr>
      <vt:lpstr>APTAM - Annuity</vt:lpstr>
      <vt:lpstr>AF of M</vt:lpstr>
      <vt:lpstr>Local One</vt:lpstr>
      <vt:lpstr>Local 764</vt:lpstr>
      <vt:lpstr>Local 306</vt:lpstr>
      <vt:lpstr>SDC</vt:lpstr>
      <vt:lpstr>USA</vt:lpstr>
      <vt:lpstr>Local One - Acme</vt:lpstr>
      <vt:lpstr>Weekly Fees</vt:lpstr>
      <vt:lpstr>IATSE Overtime Explanation</vt:lpstr>
      <vt:lpstr>AEAPayroll</vt:lpstr>
      <vt:lpstr>CrewPayroll</vt:lpstr>
      <vt:lpstr>AEA!Print_Area</vt:lpstr>
      <vt:lpstr>'AF of M'!Print_Area</vt:lpstr>
      <vt:lpstr>APTAM!Print_Area</vt:lpstr>
      <vt:lpstr>'APTAM - Annuity'!Print_Area</vt:lpstr>
      <vt:lpstr>'Company Payroll'!Print_Area</vt:lpstr>
      <vt:lpstr>'IATSE Overtime Explanation'!Print_Area</vt:lpstr>
      <vt:lpstr>'Local 306'!Print_Area</vt:lpstr>
      <vt:lpstr>'Local 764'!Print_Area</vt:lpstr>
      <vt:lpstr>'Local One'!Print_Area</vt:lpstr>
      <vt:lpstr>'Payment Summary'!Print_Area</vt:lpstr>
      <vt:lpstr>SDC!Print_Area</vt:lpstr>
      <vt:lpstr>USA!Print_Area</vt:lpstr>
      <vt:lpstr>'Company Payroll'!Print_Titles</vt:lpstr>
    </vt:vector>
  </TitlesOfParts>
  <Company>NETworks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Darrell Smith</dc:creator>
  <cp:lastModifiedBy>Chris Hillner</cp:lastModifiedBy>
  <cp:lastPrinted>2017-05-12T17:16:16Z</cp:lastPrinted>
  <dcterms:created xsi:type="dcterms:W3CDTF">1996-08-08T18:22:27Z</dcterms:created>
  <dcterms:modified xsi:type="dcterms:W3CDTF">2017-05-24T20:10:11Z</dcterms:modified>
</cp:coreProperties>
</file>