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_______NEW\General Management\Payroll\Weekly Payroll\"/>
    </mc:Choice>
  </mc:AlternateContent>
  <bookViews>
    <workbookView xWindow="0" yWindow="0" windowWidth="26295" windowHeight="10740" tabRatio="790"/>
  </bookViews>
  <sheets>
    <sheet name="Payment Summary" sheetId="9" r:id="rId1"/>
    <sheet name="Company Payroll" sheetId="1" r:id="rId2"/>
    <sheet name="AEA" sheetId="5" r:id="rId3"/>
    <sheet name="AEA - 401(k)" sheetId="6" r:id="rId4"/>
    <sheet name="APTAM" sheetId="7" r:id="rId5"/>
    <sheet name="APTAM - Annuity" sheetId="8" r:id="rId6"/>
    <sheet name="AF of M" sheetId="3" r:id="rId7"/>
    <sheet name="Local One" sheetId="14" r:id="rId8"/>
    <sheet name="Local 764" sheetId="15" r:id="rId9"/>
    <sheet name="Local 306" sheetId="16" r:id="rId10"/>
    <sheet name="SDC" sheetId="11" r:id="rId11"/>
    <sheet name="USA" sheetId="12" r:id="rId12"/>
    <sheet name="Local One - Acme" sheetId="17" state="hidden" r:id="rId13"/>
    <sheet name="Weekly Fees" sheetId="10" state="hidden" r:id="rId14"/>
    <sheet name="IATSE Overtime Explanation" sheetId="2" state="hidden" r:id="rId15"/>
  </sheets>
  <definedNames>
    <definedName name="AEAPayroll">'Company Payroll'!$A$6:$W$62</definedName>
    <definedName name="CrewPayroll">'Company Payroll'!$125:$227</definedName>
    <definedName name="_xlnm.Print_Area" localSheetId="2">AEA!$A$1:$K$77</definedName>
    <definedName name="_xlnm.Print_Area" localSheetId="6">'AF of M'!$A$1:$N$63</definedName>
    <definedName name="_xlnm.Print_Area" localSheetId="4">APTAM!$A$1:$K$37</definedName>
    <definedName name="_xlnm.Print_Area" localSheetId="5">'APTAM - Annuity'!$A$1:$K$36</definedName>
    <definedName name="_xlnm.Print_Area" localSheetId="1">'Company Payroll'!$A$1:$T$267</definedName>
    <definedName name="_xlnm.Print_Area" localSheetId="14">'IATSE Overtime Explanation'!$A$1:$N$39</definedName>
    <definedName name="_xlnm.Print_Area" localSheetId="9">'Local 306'!$A$1:$K$40</definedName>
    <definedName name="_xlnm.Print_Area" localSheetId="8">'Local 764'!$A$1:$L$37</definedName>
    <definedName name="_xlnm.Print_Area" localSheetId="7">'Local One'!$A$1:$K$83</definedName>
    <definedName name="_xlnm.Print_Area" localSheetId="0">'Payment Summary'!$A$1:$J$75</definedName>
    <definedName name="_xlnm.Print_Area" localSheetId="10">SDC!$A$1:$K$29</definedName>
    <definedName name="_xlnm.Print_Area" localSheetId="11">USA!$A$1:$Q$40</definedName>
    <definedName name="_xlnm.Print_Titles" localSheetId="1">'Company Payroll'!$1:$5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2" i="12" l="1"/>
  <c r="G29" i="15"/>
  <c r="J58" i="3"/>
  <c r="L58" i="3"/>
  <c r="K58" i="3"/>
  <c r="J18" i="6"/>
  <c r="A55" i="5"/>
  <c r="A56" i="5"/>
  <c r="F26" i="5"/>
  <c r="H9" i="12"/>
  <c r="I7" i="11"/>
  <c r="I8" i="16"/>
  <c r="J8" i="15"/>
  <c r="I7" i="14"/>
  <c r="K9" i="3"/>
  <c r="K8" i="3"/>
  <c r="I7" i="8"/>
  <c r="I7" i="7"/>
  <c r="K8" i="5"/>
  <c r="E208" i="1"/>
  <c r="N78" i="1"/>
  <c r="N79" i="1"/>
  <c r="N87" i="1"/>
  <c r="N88" i="1"/>
  <c r="N89" i="1"/>
  <c r="N90" i="1"/>
  <c r="N91" i="1"/>
  <c r="N92" i="1"/>
  <c r="N93" i="1"/>
  <c r="N94" i="1"/>
  <c r="N95" i="1"/>
  <c r="N96" i="1"/>
  <c r="N97" i="1"/>
  <c r="N98" i="1"/>
  <c r="N101" i="1"/>
  <c r="N102" i="1"/>
  <c r="N103" i="1"/>
  <c r="N104" i="1"/>
  <c r="N105" i="1"/>
  <c r="N106" i="1"/>
  <c r="N107" i="1"/>
  <c r="N108" i="1"/>
  <c r="N109" i="1"/>
  <c r="N110" i="1"/>
  <c r="N118" i="1"/>
  <c r="N119" i="1"/>
  <c r="E31" i="1"/>
  <c r="A43" i="3" l="1"/>
  <c r="B43" i="3"/>
  <c r="M43" i="3"/>
  <c r="K43" i="3" s="1"/>
  <c r="F177" i="1" l="1"/>
  <c r="F109" i="1" l="1"/>
  <c r="F148" i="1"/>
  <c r="G148" i="1" s="1"/>
  <c r="R148" i="1" s="1"/>
  <c r="S148" i="1" s="1"/>
  <c r="J148" i="1"/>
  <c r="L148" i="1"/>
  <c r="N148" i="1"/>
  <c r="T109" i="1" l="1"/>
  <c r="M109" i="1"/>
  <c r="J109" i="1" l="1"/>
  <c r="F43" i="3" s="1"/>
  <c r="G109" i="1"/>
  <c r="D43" i="3" s="1"/>
  <c r="P109" i="1" l="1"/>
  <c r="F237" i="1"/>
  <c r="Q109" i="1" l="1"/>
  <c r="B65" i="14"/>
  <c r="C65" i="14"/>
  <c r="F181" i="1"/>
  <c r="G181" i="1" s="1"/>
  <c r="D65" i="14" s="1"/>
  <c r="J181" i="1"/>
  <c r="L181" i="1"/>
  <c r="N181" i="1"/>
  <c r="H43" i="3" l="1"/>
  <c r="R109" i="1"/>
  <c r="S109" i="1" s="1"/>
  <c r="E65" i="14"/>
  <c r="F65" i="14" s="1"/>
  <c r="G65" i="14" s="1"/>
  <c r="R181" i="1"/>
  <c r="S181" i="1" s="1"/>
  <c r="C43" i="3" l="1"/>
  <c r="J43" i="3"/>
  <c r="L43" i="3"/>
  <c r="H65" i="14"/>
  <c r="I65" i="14"/>
  <c r="L65" i="14" l="1"/>
  <c r="A20" i="3"/>
  <c r="B20" i="3"/>
  <c r="M20" i="3"/>
  <c r="K20" i="3" s="1"/>
  <c r="T85" i="1"/>
  <c r="M85" i="1"/>
  <c r="J85" i="1"/>
  <c r="F20" i="3" s="1"/>
  <c r="F85" i="1"/>
  <c r="G85" i="1" s="1"/>
  <c r="D20" i="3" l="1"/>
  <c r="P85" i="1"/>
  <c r="Q85" i="1" s="1"/>
  <c r="H20" i="3" s="1"/>
  <c r="E16" i="8"/>
  <c r="C16" i="8"/>
  <c r="B16" i="8"/>
  <c r="E22" i="8"/>
  <c r="C22" i="8"/>
  <c r="B22" i="8"/>
  <c r="E25" i="7"/>
  <c r="C25" i="7"/>
  <c r="B25" i="7"/>
  <c r="C17" i="7"/>
  <c r="C16" i="7"/>
  <c r="B16" i="7"/>
  <c r="D22" i="8"/>
  <c r="J67" i="1"/>
  <c r="E16" i="7" s="1"/>
  <c r="E17" i="7" s="1"/>
  <c r="F67" i="1"/>
  <c r="G67" i="1" s="1"/>
  <c r="B56" i="14"/>
  <c r="C56" i="14"/>
  <c r="F172" i="1"/>
  <c r="G172" i="1" s="1"/>
  <c r="D56" i="14" s="1"/>
  <c r="J172" i="1"/>
  <c r="L172" i="1"/>
  <c r="N172" i="1"/>
  <c r="A35" i="5"/>
  <c r="B35" i="5"/>
  <c r="C35" i="5"/>
  <c r="M26" i="1"/>
  <c r="D35" i="5"/>
  <c r="E37" i="1"/>
  <c r="P26" i="1"/>
  <c r="L20" i="3" l="1"/>
  <c r="J20" i="3"/>
  <c r="L67" i="1"/>
  <c r="M67" i="1" s="1"/>
  <c r="E56" i="14"/>
  <c r="F56" i="14" s="1"/>
  <c r="I56" i="14" s="1"/>
  <c r="E35" i="5"/>
  <c r="D16" i="7"/>
  <c r="D17" i="7" s="1"/>
  <c r="D25" i="7"/>
  <c r="R85" i="1"/>
  <c r="S85" i="1" s="1"/>
  <c r="C20" i="3"/>
  <c r="E26" i="1"/>
  <c r="G26" i="1" s="1"/>
  <c r="R172" i="1"/>
  <c r="S172" i="1" s="1"/>
  <c r="F35" i="5"/>
  <c r="K16" i="12"/>
  <c r="A54" i="3"/>
  <c r="B54" i="3"/>
  <c r="M54" i="3"/>
  <c r="K54" i="3" s="1"/>
  <c r="T120" i="1"/>
  <c r="N120" i="1"/>
  <c r="M120" i="1"/>
  <c r="J120" i="1"/>
  <c r="F54" i="3" s="1"/>
  <c r="F120" i="1"/>
  <c r="G120" i="1" s="1"/>
  <c r="D16" i="8" l="1"/>
  <c r="J26" i="1"/>
  <c r="R26" i="1" s="1"/>
  <c r="R67" i="1"/>
  <c r="S67" i="1" s="1"/>
  <c r="F16" i="8"/>
  <c r="G16" i="8" s="1"/>
  <c r="I16" i="8" s="1"/>
  <c r="F16" i="7"/>
  <c r="H56" i="14"/>
  <c r="L56" i="14" s="1"/>
  <c r="G56" i="14"/>
  <c r="P120" i="1"/>
  <c r="Q120" i="1" s="1"/>
  <c r="D54" i="3"/>
  <c r="F17" i="7" l="1"/>
  <c r="G16" i="7"/>
  <c r="T26" i="1"/>
  <c r="I18" i="9" s="1"/>
  <c r="G35" i="5"/>
  <c r="J35" i="5" s="1"/>
  <c r="S26" i="1"/>
  <c r="H35" i="5" s="1"/>
  <c r="R120" i="1"/>
  <c r="S120" i="1" s="1"/>
  <c r="H54" i="3"/>
  <c r="L54" i="3" s="1"/>
  <c r="I16" i="7" l="1"/>
  <c r="I17" i="7" s="1"/>
  <c r="H16" i="7"/>
  <c r="H17" i="7" s="1"/>
  <c r="J16" i="7"/>
  <c r="J17" i="7" s="1"/>
  <c r="G17" i="7"/>
  <c r="C54" i="3"/>
  <c r="J27" i="8"/>
  <c r="I32" i="9" s="1"/>
  <c r="F68" i="1"/>
  <c r="G68" i="1" s="1"/>
  <c r="E19" i="1" l="1"/>
  <c r="F119" i="1" l="1"/>
  <c r="B17" i="8"/>
  <c r="C17" i="8"/>
  <c r="J68" i="1"/>
  <c r="L68" i="1" s="1"/>
  <c r="R68" i="1" s="1"/>
  <c r="B17" i="7" l="1"/>
  <c r="F121" i="1" l="1"/>
  <c r="A48" i="5"/>
  <c r="B48" i="5"/>
  <c r="C48" i="5"/>
  <c r="D48" i="5"/>
  <c r="M23" i="3"/>
  <c r="K23" i="3" s="1"/>
  <c r="M39" i="1"/>
  <c r="M38" i="1"/>
  <c r="E39" i="1"/>
  <c r="G39" i="1" s="1"/>
  <c r="P39" i="1"/>
  <c r="E5" i="9"/>
  <c r="F79" i="1"/>
  <c r="F81" i="1"/>
  <c r="G81" i="1" s="1"/>
  <c r="B25" i="15"/>
  <c r="C25" i="15"/>
  <c r="F204" i="1"/>
  <c r="G204" i="1"/>
  <c r="D25" i="15" s="1"/>
  <c r="J204" i="1"/>
  <c r="L204" i="1"/>
  <c r="N204" i="1"/>
  <c r="A22" i="3"/>
  <c r="M19" i="3"/>
  <c r="K19" i="3" s="1"/>
  <c r="B19" i="3"/>
  <c r="A19" i="3"/>
  <c r="T84" i="1"/>
  <c r="M84" i="1"/>
  <c r="J84" i="1"/>
  <c r="F19" i="3" s="1"/>
  <c r="F84" i="1"/>
  <c r="G84" i="1" s="1"/>
  <c r="B35" i="14"/>
  <c r="C35" i="14"/>
  <c r="N151" i="1"/>
  <c r="L151" i="1"/>
  <c r="J151" i="1"/>
  <c r="F151" i="1"/>
  <c r="G151" i="1" s="1"/>
  <c r="B23" i="3"/>
  <c r="A23" i="3"/>
  <c r="T88" i="1"/>
  <c r="N80" i="1"/>
  <c r="M88" i="1"/>
  <c r="J88" i="1"/>
  <c r="F23" i="3" s="1"/>
  <c r="J87" i="1"/>
  <c r="F22" i="3" s="1"/>
  <c r="F88" i="1"/>
  <c r="G88" i="1" s="1"/>
  <c r="L131" i="1"/>
  <c r="F175" i="1"/>
  <c r="B59" i="14"/>
  <c r="C59" i="14"/>
  <c r="L175" i="1"/>
  <c r="G175" i="1"/>
  <c r="D59" i="14" s="1"/>
  <c r="B53" i="14"/>
  <c r="C53" i="14"/>
  <c r="B52" i="14"/>
  <c r="N169" i="1"/>
  <c r="L169" i="1"/>
  <c r="J169" i="1"/>
  <c r="F169" i="1"/>
  <c r="G169" i="1" s="1"/>
  <c r="E63" i="5"/>
  <c r="L130" i="1"/>
  <c r="I69" i="5"/>
  <c r="F11" i="5"/>
  <c r="P46" i="1"/>
  <c r="B8" i="14"/>
  <c r="E22" i="1"/>
  <c r="G22" i="1" s="1"/>
  <c r="E20" i="1"/>
  <c r="G20" i="1" s="1"/>
  <c r="E27" i="1"/>
  <c r="F66" i="1"/>
  <c r="G66" i="1" s="1"/>
  <c r="F236" i="1"/>
  <c r="G236" i="1" s="1"/>
  <c r="G238" i="1"/>
  <c r="G237" i="1"/>
  <c r="F235" i="1"/>
  <c r="G235" i="1" s="1"/>
  <c r="T79" i="1"/>
  <c r="T78" i="1"/>
  <c r="J199" i="1"/>
  <c r="M32" i="1"/>
  <c r="F159" i="1"/>
  <c r="G159" i="1" s="1"/>
  <c r="N159" i="1"/>
  <c r="L159" i="1"/>
  <c r="J159" i="1"/>
  <c r="C43" i="14"/>
  <c r="B43" i="14"/>
  <c r="F141" i="1"/>
  <c r="G141" i="1" s="1"/>
  <c r="D26" i="14" s="1"/>
  <c r="J141" i="1"/>
  <c r="N141" i="1"/>
  <c r="L141" i="1"/>
  <c r="C26" i="14"/>
  <c r="B26" i="14"/>
  <c r="F144" i="1"/>
  <c r="G144" i="1" s="1"/>
  <c r="J144" i="1"/>
  <c r="N144" i="1"/>
  <c r="L144" i="1"/>
  <c r="F127" i="1"/>
  <c r="G127" i="1" s="1"/>
  <c r="J127" i="1"/>
  <c r="N127" i="1"/>
  <c r="L127" i="1"/>
  <c r="F128" i="1"/>
  <c r="G128" i="1" s="1"/>
  <c r="J128" i="1"/>
  <c r="N128" i="1"/>
  <c r="L128" i="1"/>
  <c r="F129" i="1"/>
  <c r="G129" i="1" s="1"/>
  <c r="J129" i="1"/>
  <c r="L129" i="1"/>
  <c r="N129" i="1"/>
  <c r="F130" i="1"/>
  <c r="G130" i="1" s="1"/>
  <c r="D16" i="14" s="1"/>
  <c r="J130" i="1"/>
  <c r="N130" i="1"/>
  <c r="F131" i="1"/>
  <c r="G131" i="1"/>
  <c r="J131" i="1"/>
  <c r="J134" i="1"/>
  <c r="J135" i="1"/>
  <c r="J136" i="1"/>
  <c r="J137" i="1"/>
  <c r="J138" i="1"/>
  <c r="J139" i="1"/>
  <c r="J140" i="1"/>
  <c r="J142" i="1"/>
  <c r="J143" i="1"/>
  <c r="J145" i="1"/>
  <c r="J146" i="1"/>
  <c r="J147" i="1"/>
  <c r="J149" i="1"/>
  <c r="J150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70" i="1"/>
  <c r="J171" i="1"/>
  <c r="J173" i="1"/>
  <c r="J174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N131" i="1"/>
  <c r="F142" i="1"/>
  <c r="G142" i="1" s="1"/>
  <c r="D27" i="14" s="1"/>
  <c r="N142" i="1"/>
  <c r="L142" i="1"/>
  <c r="E27" i="14" s="1"/>
  <c r="F149" i="1"/>
  <c r="G149" i="1" s="1"/>
  <c r="D33" i="14" s="1"/>
  <c r="N149" i="1"/>
  <c r="L149" i="1"/>
  <c r="F157" i="1"/>
  <c r="G157" i="1" s="1"/>
  <c r="N157" i="1"/>
  <c r="L157" i="1"/>
  <c r="F174" i="1"/>
  <c r="G174" i="1" s="1"/>
  <c r="D58" i="14" s="1"/>
  <c r="N174" i="1"/>
  <c r="L174" i="1"/>
  <c r="F176" i="1"/>
  <c r="G176" i="1" s="1"/>
  <c r="N176" i="1"/>
  <c r="L176" i="1"/>
  <c r="G177" i="1"/>
  <c r="D61" i="14" s="1"/>
  <c r="N177" i="1"/>
  <c r="L177" i="1"/>
  <c r="F185" i="1"/>
  <c r="G185" i="1" s="1"/>
  <c r="N185" i="1"/>
  <c r="L185" i="1"/>
  <c r="F190" i="1"/>
  <c r="G190" i="1" s="1"/>
  <c r="D74" i="14" s="1"/>
  <c r="L190" i="1"/>
  <c r="N190" i="1"/>
  <c r="F156" i="1"/>
  <c r="G156" i="1" s="1"/>
  <c r="D41" i="14" s="1"/>
  <c r="N156" i="1"/>
  <c r="L156" i="1"/>
  <c r="F165" i="1"/>
  <c r="G165" i="1" s="1"/>
  <c r="N165" i="1"/>
  <c r="L165" i="1"/>
  <c r="F145" i="1"/>
  <c r="G145" i="1" s="1"/>
  <c r="N145" i="1"/>
  <c r="L145" i="1"/>
  <c r="E30" i="14" s="1"/>
  <c r="F186" i="1"/>
  <c r="G186" i="1" s="1"/>
  <c r="D70" i="14" s="1"/>
  <c r="N186" i="1"/>
  <c r="L186" i="1"/>
  <c r="F164" i="1"/>
  <c r="G164" i="1" s="1"/>
  <c r="N164" i="1"/>
  <c r="L164" i="1"/>
  <c r="F134" i="1"/>
  <c r="G134" i="1" s="1"/>
  <c r="D19" i="14" s="1"/>
  <c r="N134" i="1"/>
  <c r="L134" i="1"/>
  <c r="F135" i="1"/>
  <c r="G135" i="1" s="1"/>
  <c r="N135" i="1"/>
  <c r="L135" i="1"/>
  <c r="F136" i="1"/>
  <c r="G136" i="1" s="1"/>
  <c r="D21" i="14" s="1"/>
  <c r="N136" i="1"/>
  <c r="L136" i="1"/>
  <c r="F137" i="1"/>
  <c r="G137" i="1" s="1"/>
  <c r="N137" i="1"/>
  <c r="L137" i="1"/>
  <c r="F138" i="1"/>
  <c r="G138" i="1" s="1"/>
  <c r="N138" i="1"/>
  <c r="L138" i="1"/>
  <c r="F139" i="1"/>
  <c r="G139" i="1" s="1"/>
  <c r="N139" i="1"/>
  <c r="L139" i="1"/>
  <c r="F140" i="1"/>
  <c r="G140" i="1" s="1"/>
  <c r="N140" i="1"/>
  <c r="L140" i="1"/>
  <c r="F143" i="1"/>
  <c r="G143" i="1" s="1"/>
  <c r="N143" i="1"/>
  <c r="L143" i="1"/>
  <c r="F146" i="1"/>
  <c r="G146" i="1" s="1"/>
  <c r="N146" i="1"/>
  <c r="L146" i="1"/>
  <c r="F147" i="1"/>
  <c r="G147" i="1" s="1"/>
  <c r="D32" i="14" s="1"/>
  <c r="N147" i="1"/>
  <c r="L147" i="1"/>
  <c r="F150" i="1"/>
  <c r="G150" i="1" s="1"/>
  <c r="D34" i="14" s="1"/>
  <c r="N150" i="1"/>
  <c r="L150" i="1"/>
  <c r="F152" i="1"/>
  <c r="G152" i="1" s="1"/>
  <c r="N152" i="1"/>
  <c r="L152" i="1"/>
  <c r="F153" i="1"/>
  <c r="G153" i="1" s="1"/>
  <c r="D37" i="14" s="1"/>
  <c r="N153" i="1"/>
  <c r="L153" i="1"/>
  <c r="F154" i="1"/>
  <c r="G154" i="1" s="1"/>
  <c r="D38" i="14" s="1"/>
  <c r="N154" i="1"/>
  <c r="L154" i="1"/>
  <c r="F155" i="1"/>
  <c r="G155" i="1" s="1"/>
  <c r="D39" i="14" s="1"/>
  <c r="N155" i="1"/>
  <c r="E39" i="14" s="1"/>
  <c r="L155" i="1"/>
  <c r="F158" i="1"/>
  <c r="G158" i="1" s="1"/>
  <c r="N158" i="1"/>
  <c r="L158" i="1"/>
  <c r="F160" i="1"/>
  <c r="G160" i="1" s="1"/>
  <c r="N160" i="1"/>
  <c r="L160" i="1"/>
  <c r="F161" i="1"/>
  <c r="G161" i="1" s="1"/>
  <c r="D45" i="14" s="1"/>
  <c r="L161" i="1"/>
  <c r="N161" i="1"/>
  <c r="F162" i="1"/>
  <c r="G162" i="1" s="1"/>
  <c r="D46" i="14" s="1"/>
  <c r="N162" i="1"/>
  <c r="L162" i="1"/>
  <c r="F163" i="1"/>
  <c r="G163" i="1" s="1"/>
  <c r="D47" i="14" s="1"/>
  <c r="N163" i="1"/>
  <c r="L163" i="1"/>
  <c r="F166" i="1"/>
  <c r="G166" i="1" s="1"/>
  <c r="D50" i="14" s="1"/>
  <c r="N166" i="1"/>
  <c r="L166" i="1"/>
  <c r="F167" i="1"/>
  <c r="G167" i="1" s="1"/>
  <c r="D51" i="14" s="1"/>
  <c r="N167" i="1"/>
  <c r="L167" i="1"/>
  <c r="F168" i="1"/>
  <c r="G168" i="1" s="1"/>
  <c r="D52" i="14" s="1"/>
  <c r="N168" i="1"/>
  <c r="L168" i="1"/>
  <c r="F170" i="1"/>
  <c r="G170" i="1" s="1"/>
  <c r="N170" i="1"/>
  <c r="L170" i="1"/>
  <c r="F171" i="1"/>
  <c r="G171" i="1" s="1"/>
  <c r="N171" i="1"/>
  <c r="L171" i="1"/>
  <c r="F173" i="1"/>
  <c r="G173" i="1" s="1"/>
  <c r="N173" i="1"/>
  <c r="L173" i="1"/>
  <c r="F178" i="1"/>
  <c r="G178" i="1" s="1"/>
  <c r="D62" i="14" s="1"/>
  <c r="N178" i="1"/>
  <c r="L178" i="1"/>
  <c r="F179" i="1"/>
  <c r="G179" i="1" s="1"/>
  <c r="N179" i="1"/>
  <c r="L179" i="1"/>
  <c r="F180" i="1"/>
  <c r="G180" i="1" s="1"/>
  <c r="N180" i="1"/>
  <c r="L180" i="1"/>
  <c r="F182" i="1"/>
  <c r="G182" i="1" s="1"/>
  <c r="N182" i="1"/>
  <c r="L182" i="1"/>
  <c r="F183" i="1"/>
  <c r="G183" i="1" s="1"/>
  <c r="D67" i="14" s="1"/>
  <c r="N183" i="1"/>
  <c r="L183" i="1"/>
  <c r="F184" i="1"/>
  <c r="G184" i="1" s="1"/>
  <c r="N184" i="1"/>
  <c r="L184" i="1"/>
  <c r="F187" i="1"/>
  <c r="G187" i="1" s="1"/>
  <c r="D71" i="14" s="1"/>
  <c r="N187" i="1"/>
  <c r="L187" i="1"/>
  <c r="F188" i="1"/>
  <c r="G188" i="1" s="1"/>
  <c r="N188" i="1"/>
  <c r="L188" i="1"/>
  <c r="F189" i="1"/>
  <c r="G189" i="1" s="1"/>
  <c r="D73" i="14" s="1"/>
  <c r="L189" i="1"/>
  <c r="N189" i="1"/>
  <c r="F191" i="1"/>
  <c r="G191" i="1" s="1"/>
  <c r="D75" i="14" s="1"/>
  <c r="N191" i="1"/>
  <c r="L191" i="1"/>
  <c r="F78" i="1"/>
  <c r="M79" i="1" s="1"/>
  <c r="M78" i="1"/>
  <c r="J78" i="1"/>
  <c r="G79" i="1"/>
  <c r="J79" i="1"/>
  <c r="F15" i="3" s="1"/>
  <c r="F80" i="1"/>
  <c r="G80" i="1" s="1"/>
  <c r="M80" i="1"/>
  <c r="J80" i="1"/>
  <c r="F16" i="3" s="1"/>
  <c r="F91" i="1"/>
  <c r="G91" i="1" s="1"/>
  <c r="M91" i="1"/>
  <c r="J91" i="1"/>
  <c r="F26" i="3" s="1"/>
  <c r="F94" i="1"/>
  <c r="G94" i="1" s="1"/>
  <c r="M94" i="1"/>
  <c r="J94" i="1"/>
  <c r="F29" i="3" s="1"/>
  <c r="F96" i="1"/>
  <c r="G96" i="1" s="1"/>
  <c r="M96" i="1"/>
  <c r="J96" i="1"/>
  <c r="F31" i="3" s="1"/>
  <c r="J13" i="3"/>
  <c r="F101" i="1"/>
  <c r="G101" i="1" s="1"/>
  <c r="M101" i="1"/>
  <c r="J101" i="1"/>
  <c r="F35" i="3" s="1"/>
  <c r="F105" i="1"/>
  <c r="G105" i="1" s="1"/>
  <c r="M105" i="1"/>
  <c r="J105" i="1"/>
  <c r="F111" i="1"/>
  <c r="G111" i="1" s="1"/>
  <c r="M111" i="1"/>
  <c r="J111" i="1"/>
  <c r="F45" i="3" s="1"/>
  <c r="F114" i="1"/>
  <c r="G114" i="1" s="1"/>
  <c r="M114" i="1"/>
  <c r="J114" i="1"/>
  <c r="F48" i="3" s="1"/>
  <c r="F116" i="1"/>
  <c r="G116" i="1" s="1"/>
  <c r="M116" i="1"/>
  <c r="J116" i="1"/>
  <c r="N116" i="1"/>
  <c r="F117" i="1"/>
  <c r="G117" i="1" s="1"/>
  <c r="M117" i="1"/>
  <c r="J117" i="1"/>
  <c r="F52" i="3" s="1"/>
  <c r="G119" i="1"/>
  <c r="M119" i="1"/>
  <c r="J119" i="1"/>
  <c r="F53" i="3" s="1"/>
  <c r="G121" i="1"/>
  <c r="M121" i="1"/>
  <c r="J121" i="1"/>
  <c r="F55" i="3" s="1"/>
  <c r="F87" i="1"/>
  <c r="G87" i="1" s="1"/>
  <c r="M87" i="1"/>
  <c r="F104" i="1"/>
  <c r="G104" i="1" s="1"/>
  <c r="M104" i="1"/>
  <c r="J104" i="1"/>
  <c r="F38" i="3" s="1"/>
  <c r="F100" i="1"/>
  <c r="G100" i="1" s="1"/>
  <c r="M100" i="1"/>
  <c r="J100" i="1"/>
  <c r="F34" i="3" s="1"/>
  <c r="F103" i="1"/>
  <c r="G103" i="1" s="1"/>
  <c r="M103" i="1"/>
  <c r="J103" i="1"/>
  <c r="F37" i="3" s="1"/>
  <c r="J81" i="1"/>
  <c r="F17" i="3" s="1"/>
  <c r="M81" i="1"/>
  <c r="F86" i="1"/>
  <c r="G86" i="1" s="1"/>
  <c r="M86" i="1"/>
  <c r="J86" i="1"/>
  <c r="F21" i="3" s="1"/>
  <c r="F89" i="1"/>
  <c r="G89" i="1" s="1"/>
  <c r="M89" i="1"/>
  <c r="J89" i="1"/>
  <c r="F90" i="1"/>
  <c r="G90" i="1" s="1"/>
  <c r="M90" i="1"/>
  <c r="J90" i="1"/>
  <c r="F25" i="3" s="1"/>
  <c r="F92" i="1"/>
  <c r="G92" i="1" s="1"/>
  <c r="D27" i="3" s="1"/>
  <c r="M92" i="1"/>
  <c r="J92" i="1"/>
  <c r="F27" i="3" s="1"/>
  <c r="F93" i="1"/>
  <c r="G93" i="1" s="1"/>
  <c r="M93" i="1"/>
  <c r="J93" i="1"/>
  <c r="F28" i="3" s="1"/>
  <c r="F95" i="1"/>
  <c r="G95" i="1" s="1"/>
  <c r="M95" i="1"/>
  <c r="J95" i="1"/>
  <c r="F30" i="3" s="1"/>
  <c r="F97" i="1"/>
  <c r="G97" i="1" s="1"/>
  <c r="M97" i="1"/>
  <c r="J97" i="1"/>
  <c r="F98" i="1"/>
  <c r="G98" i="1" s="1"/>
  <c r="M98" i="1"/>
  <c r="J98" i="1"/>
  <c r="F33" i="3" s="1"/>
  <c r="F102" i="1"/>
  <c r="G102" i="1" s="1"/>
  <c r="M102" i="1"/>
  <c r="J102" i="1"/>
  <c r="F36" i="3" s="1"/>
  <c r="F106" i="1"/>
  <c r="G106" i="1" s="1"/>
  <c r="M106" i="1"/>
  <c r="J106" i="1"/>
  <c r="F40" i="3" s="1"/>
  <c r="F107" i="1"/>
  <c r="G107" i="1" s="1"/>
  <c r="M107" i="1"/>
  <c r="J107" i="1"/>
  <c r="F108" i="1"/>
  <c r="G108" i="1" s="1"/>
  <c r="M108" i="1"/>
  <c r="J108" i="1"/>
  <c r="F42" i="3" s="1"/>
  <c r="F110" i="1"/>
  <c r="G110" i="1" s="1"/>
  <c r="M110" i="1"/>
  <c r="J110" i="1"/>
  <c r="F44" i="3" s="1"/>
  <c r="F112" i="1"/>
  <c r="G112" i="1" s="1"/>
  <c r="M112" i="1"/>
  <c r="J112" i="1"/>
  <c r="F46" i="3" s="1"/>
  <c r="N112" i="1"/>
  <c r="F113" i="1"/>
  <c r="G113" i="1" s="1"/>
  <c r="M113" i="1"/>
  <c r="J113" i="1"/>
  <c r="F47" i="3" s="1"/>
  <c r="F99" i="1"/>
  <c r="G99" i="1" s="1"/>
  <c r="M99" i="1"/>
  <c r="J99" i="1"/>
  <c r="F49" i="3" s="1"/>
  <c r="F115" i="1"/>
  <c r="G115" i="1" s="1"/>
  <c r="M115" i="1"/>
  <c r="J115" i="1"/>
  <c r="F50" i="3" s="1"/>
  <c r="F118" i="1"/>
  <c r="G118" i="1" s="1"/>
  <c r="M118" i="1"/>
  <c r="J118" i="1"/>
  <c r="M15" i="3"/>
  <c r="K15" i="3" s="1"/>
  <c r="M16" i="3"/>
  <c r="K16" i="3" s="1"/>
  <c r="M26" i="3"/>
  <c r="K26" i="3" s="1"/>
  <c r="M27" i="3"/>
  <c r="K27" i="3" s="1"/>
  <c r="M28" i="3"/>
  <c r="K28" i="3" s="1"/>
  <c r="M29" i="3"/>
  <c r="K29" i="3" s="1"/>
  <c r="M30" i="3"/>
  <c r="K30" i="3" s="1"/>
  <c r="M31" i="3"/>
  <c r="K31" i="3" s="1"/>
  <c r="M32" i="3"/>
  <c r="K32" i="3" s="1"/>
  <c r="M33" i="3"/>
  <c r="K33" i="3" s="1"/>
  <c r="M34" i="3"/>
  <c r="K34" i="3" s="1"/>
  <c r="M35" i="3"/>
  <c r="K35" i="3" s="1"/>
  <c r="M36" i="3"/>
  <c r="K36" i="3" s="1"/>
  <c r="M37" i="3"/>
  <c r="K37" i="3" s="1"/>
  <c r="M38" i="3"/>
  <c r="K38" i="3" s="1"/>
  <c r="M39" i="3"/>
  <c r="K39" i="3" s="1"/>
  <c r="M40" i="3"/>
  <c r="K40" i="3" s="1"/>
  <c r="M41" i="3"/>
  <c r="K41" i="3" s="1"/>
  <c r="M42" i="3"/>
  <c r="K42" i="3" s="1"/>
  <c r="M44" i="3"/>
  <c r="K44" i="3" s="1"/>
  <c r="M45" i="3"/>
  <c r="K45" i="3" s="1"/>
  <c r="M46" i="3"/>
  <c r="K46" i="3" s="1"/>
  <c r="M47" i="3"/>
  <c r="K47" i="3" s="1"/>
  <c r="M48" i="3"/>
  <c r="K48" i="3" s="1"/>
  <c r="M49" i="3"/>
  <c r="K49" i="3" s="1"/>
  <c r="M50" i="3"/>
  <c r="K50" i="3" s="1"/>
  <c r="M51" i="3"/>
  <c r="K51" i="3" s="1"/>
  <c r="M52" i="3"/>
  <c r="K52" i="3" s="1"/>
  <c r="M53" i="3"/>
  <c r="K53" i="3" s="1"/>
  <c r="M55" i="3"/>
  <c r="K55" i="3" s="1"/>
  <c r="M56" i="3"/>
  <c r="K56" i="3" s="1"/>
  <c r="M22" i="3"/>
  <c r="K22" i="3" s="1"/>
  <c r="M14" i="3"/>
  <c r="K14" i="3" s="1"/>
  <c r="M17" i="3"/>
  <c r="K17" i="3" s="1"/>
  <c r="M21" i="3"/>
  <c r="K21" i="3" s="1"/>
  <c r="M24" i="3"/>
  <c r="K24" i="3" s="1"/>
  <c r="M25" i="3"/>
  <c r="K25" i="3" s="1"/>
  <c r="E14" i="1"/>
  <c r="F23" i="5" s="1"/>
  <c r="M14" i="1"/>
  <c r="P14" i="1"/>
  <c r="M19" i="1"/>
  <c r="P19" i="1"/>
  <c r="M27" i="1"/>
  <c r="P27" i="1"/>
  <c r="F40" i="5"/>
  <c r="M31" i="1"/>
  <c r="P31" i="1"/>
  <c r="E33" i="1"/>
  <c r="F42" i="5" s="1"/>
  <c r="M33" i="1"/>
  <c r="P33" i="1"/>
  <c r="F46" i="5"/>
  <c r="F50" i="5" s="1"/>
  <c r="M37" i="1"/>
  <c r="P37" i="1"/>
  <c r="E43" i="1"/>
  <c r="F52" i="5" s="1"/>
  <c r="F53" i="5" s="1"/>
  <c r="M43" i="1"/>
  <c r="M44" i="1" s="1"/>
  <c r="E10" i="1"/>
  <c r="F19" i="5" s="1"/>
  <c r="M10" i="1"/>
  <c r="P10" i="1"/>
  <c r="E18" i="1"/>
  <c r="M18" i="1"/>
  <c r="P18" i="1"/>
  <c r="E21" i="1"/>
  <c r="M21" i="1"/>
  <c r="P21" i="1"/>
  <c r="E32" i="1"/>
  <c r="J32" i="1" s="1"/>
  <c r="P32" i="1"/>
  <c r="E52" i="1"/>
  <c r="J52" i="1" s="1"/>
  <c r="E61" i="5" s="1"/>
  <c r="M52" i="1"/>
  <c r="P52" i="1"/>
  <c r="E9" i="1"/>
  <c r="F18" i="5" s="1"/>
  <c r="M9" i="1"/>
  <c r="P9" i="1"/>
  <c r="E12" i="1"/>
  <c r="G12" i="1" s="1"/>
  <c r="M12" i="1"/>
  <c r="P12" i="1"/>
  <c r="E16" i="1"/>
  <c r="G16" i="1" s="1"/>
  <c r="M16" i="1"/>
  <c r="P16" i="1"/>
  <c r="M20" i="1"/>
  <c r="P20" i="1"/>
  <c r="E8" i="1"/>
  <c r="F17" i="5" s="1"/>
  <c r="M8" i="1"/>
  <c r="P8" i="1"/>
  <c r="E11" i="1"/>
  <c r="J11" i="1" s="1"/>
  <c r="M11" i="1"/>
  <c r="P11" i="1"/>
  <c r="E13" i="1"/>
  <c r="F22" i="5" s="1"/>
  <c r="M13" i="1"/>
  <c r="P13" i="1"/>
  <c r="E15" i="1"/>
  <c r="F24" i="5" s="1"/>
  <c r="M15" i="1"/>
  <c r="P15" i="1"/>
  <c r="E17" i="1"/>
  <c r="M17" i="1"/>
  <c r="P17" i="1"/>
  <c r="M22" i="1"/>
  <c r="P22" i="1"/>
  <c r="E23" i="1"/>
  <c r="G23" i="1" s="1"/>
  <c r="M23" i="1"/>
  <c r="P23" i="1"/>
  <c r="E24" i="1"/>
  <c r="G24" i="1" s="1"/>
  <c r="M24" i="1"/>
  <c r="P24" i="1"/>
  <c r="E25" i="1"/>
  <c r="M25" i="1"/>
  <c r="P25" i="1"/>
  <c r="E28" i="1"/>
  <c r="G28" i="1" s="1"/>
  <c r="M28" i="1"/>
  <c r="P28" i="1"/>
  <c r="E36" i="1"/>
  <c r="G36" i="1" s="1"/>
  <c r="M36" i="1"/>
  <c r="E45" i="5" s="1"/>
  <c r="P36" i="1"/>
  <c r="E38" i="1"/>
  <c r="G38" i="1" s="1"/>
  <c r="P38" i="1"/>
  <c r="E40" i="1"/>
  <c r="M40" i="1"/>
  <c r="P40" i="1"/>
  <c r="P41" i="1" s="1"/>
  <c r="E46" i="1"/>
  <c r="F55" i="5" s="1"/>
  <c r="E47" i="1"/>
  <c r="F56" i="5" s="1"/>
  <c r="M46" i="1"/>
  <c r="M47" i="1"/>
  <c r="P47" i="1"/>
  <c r="E54" i="1"/>
  <c r="G54" i="1" s="1"/>
  <c r="E50" i="1"/>
  <c r="J50" i="1" s="1"/>
  <c r="E59" i="5" s="1"/>
  <c r="E51" i="1"/>
  <c r="J51" i="1" s="1"/>
  <c r="E53" i="1"/>
  <c r="G53" i="1" s="1"/>
  <c r="D62" i="5" s="1"/>
  <c r="E55" i="1"/>
  <c r="G55" i="1" s="1"/>
  <c r="E56" i="1"/>
  <c r="G56" i="1" s="1"/>
  <c r="E57" i="1"/>
  <c r="G57" i="1" s="1"/>
  <c r="E58" i="1"/>
  <c r="J58" i="1" s="1"/>
  <c r="E67" i="5" s="1"/>
  <c r="E59" i="1"/>
  <c r="G59" i="1" s="1"/>
  <c r="D68" i="5" s="1"/>
  <c r="M54" i="1"/>
  <c r="P54" i="1"/>
  <c r="M50" i="1"/>
  <c r="P50" i="1"/>
  <c r="M51" i="1"/>
  <c r="P51" i="1"/>
  <c r="M53" i="1"/>
  <c r="P53" i="1"/>
  <c r="M55" i="1"/>
  <c r="P55" i="1"/>
  <c r="M56" i="1"/>
  <c r="P56" i="1"/>
  <c r="M57" i="1"/>
  <c r="P57" i="1"/>
  <c r="M58" i="1"/>
  <c r="P58" i="1"/>
  <c r="M59" i="1"/>
  <c r="P59" i="1"/>
  <c r="N16" i="12"/>
  <c r="N19" i="12"/>
  <c r="N22" i="12"/>
  <c r="M27" i="12"/>
  <c r="M28" i="12"/>
  <c r="M33" i="12" s="1"/>
  <c r="M29" i="12"/>
  <c r="L27" i="12"/>
  <c r="L28" i="12"/>
  <c r="L29" i="12"/>
  <c r="K19" i="12"/>
  <c r="K22" i="12"/>
  <c r="J16" i="12"/>
  <c r="J19" i="12"/>
  <c r="J22" i="12"/>
  <c r="J33" i="12" s="1"/>
  <c r="I16" i="12"/>
  <c r="I19" i="12"/>
  <c r="I33" i="12" s="1"/>
  <c r="I22" i="12"/>
  <c r="I25" i="12"/>
  <c r="R23" i="12"/>
  <c r="N44" i="12"/>
  <c r="K44" i="12"/>
  <c r="J44" i="12"/>
  <c r="F199" i="1"/>
  <c r="G199" i="1" s="1"/>
  <c r="N199" i="1"/>
  <c r="L199" i="1"/>
  <c r="F202" i="1"/>
  <c r="G202" i="1" s="1"/>
  <c r="J202" i="1"/>
  <c r="L202" i="1"/>
  <c r="N202" i="1"/>
  <c r="F196" i="1"/>
  <c r="G196" i="1" s="1"/>
  <c r="D17" i="15" s="1"/>
  <c r="L196" i="1"/>
  <c r="J196" i="1"/>
  <c r="N196" i="1"/>
  <c r="F200" i="1"/>
  <c r="G200" i="1" s="1"/>
  <c r="N200" i="1"/>
  <c r="J200" i="1"/>
  <c r="L200" i="1"/>
  <c r="F201" i="1"/>
  <c r="G201" i="1" s="1"/>
  <c r="N201" i="1"/>
  <c r="J201" i="1"/>
  <c r="L201" i="1"/>
  <c r="F203" i="1"/>
  <c r="G203" i="1" s="1"/>
  <c r="N203" i="1"/>
  <c r="J203" i="1"/>
  <c r="L203" i="1"/>
  <c r="F205" i="1"/>
  <c r="G205" i="1" s="1"/>
  <c r="N205" i="1"/>
  <c r="J205" i="1"/>
  <c r="L205" i="1"/>
  <c r="F206" i="1"/>
  <c r="G206" i="1" s="1"/>
  <c r="N206" i="1"/>
  <c r="J206" i="1"/>
  <c r="L206" i="1"/>
  <c r="F207" i="1"/>
  <c r="G207" i="1" s="1"/>
  <c r="N207" i="1"/>
  <c r="J207" i="1"/>
  <c r="L207" i="1"/>
  <c r="C67" i="14"/>
  <c r="B67" i="14"/>
  <c r="C74" i="14"/>
  <c r="B74" i="14"/>
  <c r="B50" i="3"/>
  <c r="A50" i="3"/>
  <c r="T115" i="1"/>
  <c r="N115" i="1"/>
  <c r="F210" i="1"/>
  <c r="G210" i="1" s="1"/>
  <c r="D23" i="16" s="1"/>
  <c r="J210" i="1"/>
  <c r="L210" i="1"/>
  <c r="N210" i="1"/>
  <c r="F213" i="1"/>
  <c r="G213" i="1" s="1"/>
  <c r="D20" i="16" s="1"/>
  <c r="F214" i="1"/>
  <c r="G214" i="1" s="1"/>
  <c r="D21" i="16" s="1"/>
  <c r="F215" i="1"/>
  <c r="G215" i="1" s="1"/>
  <c r="D22" i="16" s="1"/>
  <c r="F216" i="1"/>
  <c r="G216" i="1" s="1"/>
  <c r="F217" i="1"/>
  <c r="G217" i="1" s="1"/>
  <c r="F218" i="1"/>
  <c r="G218" i="1" s="1"/>
  <c r="D17" i="16" s="1"/>
  <c r="F219" i="1"/>
  <c r="G219" i="1" s="1"/>
  <c r="D26" i="16" s="1"/>
  <c r="F220" i="1"/>
  <c r="G220" i="1" s="1"/>
  <c r="D27" i="16" s="1"/>
  <c r="F221" i="1"/>
  <c r="G221" i="1" s="1"/>
  <c r="D28" i="16" s="1"/>
  <c r="F222" i="1"/>
  <c r="G222" i="1" s="1"/>
  <c r="F223" i="1"/>
  <c r="G223" i="1" s="1"/>
  <c r="F224" i="1"/>
  <c r="G224" i="1" s="1"/>
  <c r="F225" i="1"/>
  <c r="G225" i="1" s="1"/>
  <c r="D32" i="16" s="1"/>
  <c r="Q192" i="1"/>
  <c r="Q208" i="1"/>
  <c r="Q226" i="1"/>
  <c r="Q44" i="1"/>
  <c r="Q48" i="1"/>
  <c r="Q60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J235" i="1"/>
  <c r="J236" i="1"/>
  <c r="J237" i="1"/>
  <c r="L237" i="1" s="1"/>
  <c r="R237" i="1" s="1"/>
  <c r="J238" i="1"/>
  <c r="F69" i="1"/>
  <c r="G69" i="1" s="1"/>
  <c r="J69" i="1"/>
  <c r="E18" i="7" s="1"/>
  <c r="E18" i="8" s="1"/>
  <c r="F70" i="1"/>
  <c r="G70" i="1" s="1"/>
  <c r="F71" i="1"/>
  <c r="G71" i="1" s="1"/>
  <c r="D26" i="7" s="1"/>
  <c r="J66" i="1"/>
  <c r="J70" i="1"/>
  <c r="J71" i="1"/>
  <c r="E26" i="7" s="1"/>
  <c r="E23" i="8" s="1"/>
  <c r="F72" i="1"/>
  <c r="G72" i="1" s="1"/>
  <c r="J72" i="1"/>
  <c r="D29" i="9"/>
  <c r="I38" i="5"/>
  <c r="I43" i="5"/>
  <c r="I53" i="5"/>
  <c r="I50" i="5"/>
  <c r="B55" i="3"/>
  <c r="A55" i="3"/>
  <c r="N121" i="1"/>
  <c r="T121" i="1"/>
  <c r="C27" i="14"/>
  <c r="B27" i="14"/>
  <c r="B47" i="3"/>
  <c r="A47" i="3"/>
  <c r="T113" i="1"/>
  <c r="N113" i="1"/>
  <c r="C60" i="14"/>
  <c r="B60" i="14"/>
  <c r="C42" i="14"/>
  <c r="B42" i="14"/>
  <c r="K239" i="1"/>
  <c r="P226" i="1"/>
  <c r="P208" i="1"/>
  <c r="P192" i="1"/>
  <c r="O226" i="1"/>
  <c r="O208" i="1"/>
  <c r="O192" i="1"/>
  <c r="E226" i="1"/>
  <c r="C49" i="14"/>
  <c r="B49" i="14"/>
  <c r="C66" i="14"/>
  <c r="B66" i="14"/>
  <c r="B32" i="3"/>
  <c r="A32" i="3"/>
  <c r="C60" i="5"/>
  <c r="B60" i="5"/>
  <c r="A60" i="5"/>
  <c r="T97" i="1"/>
  <c r="C31" i="14"/>
  <c r="B31" i="14"/>
  <c r="C57" i="14"/>
  <c r="B57" i="14"/>
  <c r="C23" i="16"/>
  <c r="B23" i="16"/>
  <c r="N99" i="1"/>
  <c r="N100" i="1"/>
  <c r="N114" i="1"/>
  <c r="N111" i="1"/>
  <c r="N86" i="1"/>
  <c r="N81" i="1"/>
  <c r="N117" i="1"/>
  <c r="C22" i="16"/>
  <c r="B22" i="16"/>
  <c r="B53" i="3"/>
  <c r="A53" i="3"/>
  <c r="T119" i="1"/>
  <c r="C21" i="16"/>
  <c r="B21" i="16"/>
  <c r="C22" i="14"/>
  <c r="B22" i="14"/>
  <c r="C29" i="14"/>
  <c r="B29" i="14"/>
  <c r="F34" i="5"/>
  <c r="C20" i="14"/>
  <c r="B20" i="14"/>
  <c r="C72" i="14"/>
  <c r="B72" i="14"/>
  <c r="C50" i="14"/>
  <c r="B50" i="14"/>
  <c r="C30" i="14"/>
  <c r="B30" i="14"/>
  <c r="C30" i="16"/>
  <c r="B30" i="16"/>
  <c r="D24" i="5"/>
  <c r="C24" i="5"/>
  <c r="B24" i="5"/>
  <c r="A24" i="5"/>
  <c r="B38" i="3"/>
  <c r="A38" i="3"/>
  <c r="T104" i="1"/>
  <c r="B27" i="7"/>
  <c r="C27" i="7"/>
  <c r="B18" i="7"/>
  <c r="C17" i="16"/>
  <c r="B17" i="16"/>
  <c r="C58" i="14"/>
  <c r="B58" i="14"/>
  <c r="T44" i="1"/>
  <c r="T48" i="1"/>
  <c r="T60" i="1" s="1"/>
  <c r="Q29" i="1"/>
  <c r="Q34" i="1" s="1"/>
  <c r="Q41" i="1"/>
  <c r="C61" i="5"/>
  <c r="B61" i="5"/>
  <c r="A61" i="5"/>
  <c r="B22" i="3"/>
  <c r="C24" i="14"/>
  <c r="B24" i="14"/>
  <c r="C16" i="14"/>
  <c r="B16" i="14"/>
  <c r="C75" i="14"/>
  <c r="B75" i="14"/>
  <c r="T87" i="1"/>
  <c r="C18" i="5"/>
  <c r="B18" i="5"/>
  <c r="A18" i="5"/>
  <c r="C26" i="15"/>
  <c r="B26" i="15"/>
  <c r="B36" i="3"/>
  <c r="A36" i="3"/>
  <c r="T102" i="1"/>
  <c r="P44" i="1"/>
  <c r="D34" i="5"/>
  <c r="C34" i="5"/>
  <c r="B34" i="5"/>
  <c r="A34" i="5"/>
  <c r="D21" i="5"/>
  <c r="C21" i="5"/>
  <c r="B21" i="5"/>
  <c r="A21" i="5"/>
  <c r="C19" i="14"/>
  <c r="B19" i="14"/>
  <c r="C23" i="14"/>
  <c r="B23" i="14"/>
  <c r="D22" i="5"/>
  <c r="C22" i="5"/>
  <c r="B22" i="5"/>
  <c r="A22" i="5"/>
  <c r="C47" i="14"/>
  <c r="B47" i="14"/>
  <c r="C61" i="14"/>
  <c r="B61" i="14"/>
  <c r="E28" i="6"/>
  <c r="D28" i="6"/>
  <c r="B28" i="6"/>
  <c r="D41" i="5"/>
  <c r="C41" i="5"/>
  <c r="B41" i="5"/>
  <c r="A41" i="5"/>
  <c r="C40" i="5"/>
  <c r="B40" i="5"/>
  <c r="A40" i="5"/>
  <c r="D25" i="5"/>
  <c r="C25" i="5"/>
  <c r="B25" i="5"/>
  <c r="A25" i="5"/>
  <c r="C54" i="14"/>
  <c r="B54" i="14"/>
  <c r="B27" i="3"/>
  <c r="A27" i="3"/>
  <c r="T92" i="1"/>
  <c r="E24" i="8"/>
  <c r="C46" i="14"/>
  <c r="B46" i="14"/>
  <c r="D23" i="5"/>
  <c r="C23" i="5"/>
  <c r="B23" i="5"/>
  <c r="A23" i="5"/>
  <c r="D20" i="5"/>
  <c r="C20" i="5"/>
  <c r="B20" i="5"/>
  <c r="A20" i="5"/>
  <c r="C46" i="5"/>
  <c r="B46" i="5"/>
  <c r="A46" i="5"/>
  <c r="D47" i="5"/>
  <c r="C47" i="5"/>
  <c r="B47" i="5"/>
  <c r="A47" i="5"/>
  <c r="E66" i="5"/>
  <c r="C66" i="5"/>
  <c r="B66" i="5"/>
  <c r="A66" i="5"/>
  <c r="C40" i="14"/>
  <c r="B40" i="14"/>
  <c r="C24" i="16"/>
  <c r="B24" i="16"/>
  <c r="C70" i="14"/>
  <c r="B70" i="14"/>
  <c r="B71" i="14"/>
  <c r="C71" i="14"/>
  <c r="C64" i="14"/>
  <c r="B64" i="14"/>
  <c r="C31" i="16"/>
  <c r="B31" i="16"/>
  <c r="B29" i="3"/>
  <c r="A29" i="3"/>
  <c r="T94" i="1"/>
  <c r="C39" i="14"/>
  <c r="B39" i="14"/>
  <c r="C32" i="14"/>
  <c r="B32" i="14"/>
  <c r="C52" i="14"/>
  <c r="C14" i="14"/>
  <c r="B14" i="14"/>
  <c r="D31" i="5"/>
  <c r="C31" i="5"/>
  <c r="B31" i="5"/>
  <c r="A31" i="5"/>
  <c r="C17" i="5"/>
  <c r="T118" i="1"/>
  <c r="D19" i="5"/>
  <c r="C19" i="5"/>
  <c r="B19" i="5"/>
  <c r="A19" i="5"/>
  <c r="D32" i="5"/>
  <c r="C32" i="5"/>
  <c r="B32" i="5"/>
  <c r="A32" i="5"/>
  <c r="E65" i="5"/>
  <c r="C15" i="14"/>
  <c r="B15" i="14"/>
  <c r="C51" i="14"/>
  <c r="B51" i="14"/>
  <c r="F16" i="11"/>
  <c r="G16" i="11" s="1"/>
  <c r="F19" i="11"/>
  <c r="C25" i="16"/>
  <c r="B25" i="16"/>
  <c r="D27" i="5"/>
  <c r="C27" i="5"/>
  <c r="B27" i="5"/>
  <c r="A27" i="5"/>
  <c r="C24" i="8"/>
  <c r="B24" i="8"/>
  <c r="D26" i="5"/>
  <c r="C36" i="5"/>
  <c r="B36" i="5"/>
  <c r="A36" i="5"/>
  <c r="C63" i="14"/>
  <c r="B63" i="14"/>
  <c r="C18" i="8"/>
  <c r="B18" i="8"/>
  <c r="C18" i="7"/>
  <c r="C68" i="14"/>
  <c r="B68" i="14"/>
  <c r="C29" i="16"/>
  <c r="B29" i="16"/>
  <c r="C48" i="14"/>
  <c r="B48" i="14"/>
  <c r="D45" i="5"/>
  <c r="C28" i="5"/>
  <c r="B28" i="5"/>
  <c r="A28" i="5"/>
  <c r="C69" i="14"/>
  <c r="B69" i="14"/>
  <c r="B26" i="3"/>
  <c r="A26" i="3"/>
  <c r="T91" i="1"/>
  <c r="C45" i="5"/>
  <c r="B45" i="5"/>
  <c r="A45" i="5"/>
  <c r="C44" i="14"/>
  <c r="B44" i="14"/>
  <c r="C32" i="16"/>
  <c r="B32" i="16"/>
  <c r="K73" i="1"/>
  <c r="C45" i="14"/>
  <c r="B45" i="14"/>
  <c r="B41" i="3"/>
  <c r="A41" i="3"/>
  <c r="T107" i="1"/>
  <c r="C23" i="15"/>
  <c r="B23" i="15"/>
  <c r="C25" i="14"/>
  <c r="B25" i="14"/>
  <c r="C37" i="14"/>
  <c r="B37" i="14"/>
  <c r="K68" i="3"/>
  <c r="C49" i="5"/>
  <c r="B49" i="5"/>
  <c r="A49" i="5"/>
  <c r="C38" i="14"/>
  <c r="B38" i="14"/>
  <c r="C55" i="14"/>
  <c r="B55" i="14"/>
  <c r="C27" i="15"/>
  <c r="B27" i="15"/>
  <c r="U123" i="1"/>
  <c r="T99" i="1"/>
  <c r="T81" i="1"/>
  <c r="T86" i="1"/>
  <c r="T89" i="1"/>
  <c r="T90" i="1"/>
  <c r="T93" i="1"/>
  <c r="T95" i="1"/>
  <c r="T96" i="1"/>
  <c r="T98" i="1"/>
  <c r="T100" i="1"/>
  <c r="T101" i="1"/>
  <c r="T80" i="1"/>
  <c r="T103" i="1"/>
  <c r="T105" i="1"/>
  <c r="T106" i="1"/>
  <c r="T108" i="1"/>
  <c r="T110" i="1"/>
  <c r="T111" i="1"/>
  <c r="T112" i="1"/>
  <c r="T114" i="1"/>
  <c r="T116" i="1"/>
  <c r="T117" i="1"/>
  <c r="O123" i="1"/>
  <c r="E123" i="1"/>
  <c r="B14" i="3"/>
  <c r="A14" i="3"/>
  <c r="C37" i="5"/>
  <c r="B37" i="5"/>
  <c r="A37" i="5"/>
  <c r="C41" i="14"/>
  <c r="B41" i="14"/>
  <c r="C28" i="15"/>
  <c r="B28" i="15"/>
  <c r="C55" i="5"/>
  <c r="B55" i="5"/>
  <c r="C17" i="14"/>
  <c r="B17" i="14"/>
  <c r="C34" i="14"/>
  <c r="B34" i="14"/>
  <c r="C64" i="5"/>
  <c r="B64" i="5"/>
  <c r="A64" i="5"/>
  <c r="C21" i="8"/>
  <c r="B21" i="8"/>
  <c r="C24" i="7"/>
  <c r="B24" i="7"/>
  <c r="C20" i="15"/>
  <c r="B20" i="15"/>
  <c r="G16" i="17"/>
  <c r="G25" i="17"/>
  <c r="B17" i="5"/>
  <c r="A17" i="5"/>
  <c r="B21" i="3"/>
  <c r="A21" i="3"/>
  <c r="S239" i="1"/>
  <c r="M239" i="1"/>
  <c r="B39" i="3"/>
  <c r="A39" i="3"/>
  <c r="C13" i="14"/>
  <c r="B13" i="14"/>
  <c r="J76" i="3"/>
  <c r="J74" i="3"/>
  <c r="J75" i="3"/>
  <c r="C22" i="15"/>
  <c r="B22" i="15"/>
  <c r="C28" i="14"/>
  <c r="B28" i="14"/>
  <c r="C21" i="14"/>
  <c r="B21" i="14"/>
  <c r="C20" i="16"/>
  <c r="B20" i="16"/>
  <c r="C67" i="5"/>
  <c r="B67" i="5"/>
  <c r="A67" i="5"/>
  <c r="C26" i="5"/>
  <c r="B26" i="5"/>
  <c r="A26" i="5"/>
  <c r="C42" i="5"/>
  <c r="B42" i="5"/>
  <c r="A42" i="5"/>
  <c r="B56" i="3"/>
  <c r="A56" i="3"/>
  <c r="C33" i="14"/>
  <c r="B33" i="14"/>
  <c r="C30" i="5"/>
  <c r="B30" i="5"/>
  <c r="A30" i="5"/>
  <c r="B4" i="9"/>
  <c r="B5" i="9"/>
  <c r="B6" i="9"/>
  <c r="B3" i="9"/>
  <c r="L281" i="1"/>
  <c r="K281" i="1"/>
  <c r="F281" i="1"/>
  <c r="G281" i="1"/>
  <c r="H281" i="1"/>
  <c r="B8" i="12"/>
  <c r="B7" i="12"/>
  <c r="B6" i="12"/>
  <c r="B5" i="12"/>
  <c r="H6" i="12"/>
  <c r="B8" i="17"/>
  <c r="B7" i="17"/>
  <c r="B6" i="17"/>
  <c r="B5" i="17"/>
  <c r="F6" i="17"/>
  <c r="B8" i="11"/>
  <c r="B7" i="11"/>
  <c r="B6" i="11"/>
  <c r="B5" i="11"/>
  <c r="E6" i="11"/>
  <c r="B9" i="15"/>
  <c r="B8" i="15"/>
  <c r="B7" i="15"/>
  <c r="B6" i="15"/>
  <c r="E7" i="15"/>
  <c r="F8" i="15" s="1"/>
  <c r="E7" i="16"/>
  <c r="F8" i="16" s="1"/>
  <c r="B9" i="16"/>
  <c r="B8" i="16"/>
  <c r="B7" i="16"/>
  <c r="B6" i="16"/>
  <c r="B7" i="14"/>
  <c r="B6" i="14"/>
  <c r="B5" i="14"/>
  <c r="E6" i="14"/>
  <c r="F7" i="14" s="1"/>
  <c r="A9" i="3"/>
  <c r="A8" i="3"/>
  <c r="A7" i="3"/>
  <c r="A6" i="3"/>
  <c r="D7" i="3"/>
  <c r="E8" i="3" s="1"/>
  <c r="B8" i="8"/>
  <c r="B7" i="8"/>
  <c r="B6" i="8"/>
  <c r="B5" i="8"/>
  <c r="E6" i="8"/>
  <c r="B8" i="7"/>
  <c r="B7" i="7"/>
  <c r="B6" i="7"/>
  <c r="B5" i="7"/>
  <c r="E6" i="7"/>
  <c r="A9" i="5"/>
  <c r="A8" i="5"/>
  <c r="A6" i="5"/>
  <c r="A7" i="5"/>
  <c r="A8" i="6"/>
  <c r="A7" i="6"/>
  <c r="A6" i="6"/>
  <c r="A5" i="6"/>
  <c r="G6" i="6"/>
  <c r="E192" i="1"/>
  <c r="E255" i="1"/>
  <c r="D255" i="1"/>
  <c r="E258" i="1"/>
  <c r="D258" i="1"/>
  <c r="E260" i="1"/>
  <c r="D260" i="1"/>
  <c r="C24" i="15"/>
  <c r="B24" i="15"/>
  <c r="E256" i="1"/>
  <c r="D256" i="1"/>
  <c r="E265" i="1"/>
  <c r="D265" i="1"/>
  <c r="D251" i="1"/>
  <c r="D252" i="1"/>
  <c r="D253" i="1"/>
  <c r="D254" i="1"/>
  <c r="D257" i="1"/>
  <c r="D259" i="1"/>
  <c r="D261" i="1"/>
  <c r="D262" i="1"/>
  <c r="D263" i="1"/>
  <c r="D264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50" i="1"/>
  <c r="E251" i="1"/>
  <c r="E252" i="1"/>
  <c r="E253" i="1"/>
  <c r="E254" i="1"/>
  <c r="E257" i="1"/>
  <c r="E259" i="1"/>
  <c r="E261" i="1"/>
  <c r="E262" i="1"/>
  <c r="E263" i="1"/>
  <c r="E264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50" i="1"/>
  <c r="A2" i="2"/>
  <c r="A24" i="2" s="1"/>
  <c r="B2" i="2"/>
  <c r="M2" i="2" s="1"/>
  <c r="C24" i="2" s="1"/>
  <c r="K2" i="2"/>
  <c r="A3" i="2"/>
  <c r="A25" i="2" s="1"/>
  <c r="B3" i="2"/>
  <c r="M3" i="2" s="1"/>
  <c r="C25" i="2" s="1"/>
  <c r="K3" i="2"/>
  <c r="A4" i="2"/>
  <c r="A26" i="2" s="1"/>
  <c r="B4" i="2"/>
  <c r="M4" i="2" s="1"/>
  <c r="C26" i="2" s="1"/>
  <c r="K4" i="2"/>
  <c r="A5" i="2"/>
  <c r="A27" i="2" s="1"/>
  <c r="B5" i="2"/>
  <c r="M5" i="2" s="1"/>
  <c r="C27" i="2" s="1"/>
  <c r="K5" i="2"/>
  <c r="A6" i="2"/>
  <c r="A28" i="2" s="1"/>
  <c r="B6" i="2"/>
  <c r="M6" i="2" s="1"/>
  <c r="C28" i="2" s="1"/>
  <c r="K6" i="2"/>
  <c r="A7" i="2"/>
  <c r="A29" i="2" s="1"/>
  <c r="B7" i="2"/>
  <c r="M7" i="2" s="1"/>
  <c r="C29" i="2" s="1"/>
  <c r="K7" i="2"/>
  <c r="A8" i="2"/>
  <c r="A30" i="2" s="1"/>
  <c r="B8" i="2"/>
  <c r="M8" i="2" s="1"/>
  <c r="C30" i="2" s="1"/>
  <c r="K8" i="2"/>
  <c r="A9" i="2"/>
  <c r="A31" i="2" s="1"/>
  <c r="B9" i="2"/>
  <c r="M9" i="2" s="1"/>
  <c r="C31" i="2" s="1"/>
  <c r="K9" i="2"/>
  <c r="A10" i="2"/>
  <c r="A32" i="2" s="1"/>
  <c r="B10" i="2"/>
  <c r="M10" i="2" s="1"/>
  <c r="C32" i="2" s="1"/>
  <c r="K10" i="2"/>
  <c r="A11" i="2"/>
  <c r="A33" i="2" s="1"/>
  <c r="B11" i="2"/>
  <c r="M11" i="2" s="1"/>
  <c r="C33" i="2" s="1"/>
  <c r="K11" i="2"/>
  <c r="A12" i="2"/>
  <c r="A34" i="2" s="1"/>
  <c r="B12" i="2"/>
  <c r="M12" i="2" s="1"/>
  <c r="C34" i="2" s="1"/>
  <c r="K12" i="2"/>
  <c r="A13" i="2"/>
  <c r="A35" i="2" s="1"/>
  <c r="B13" i="2"/>
  <c r="M13" i="2" s="1"/>
  <c r="C35" i="2" s="1"/>
  <c r="K13" i="2"/>
  <c r="A14" i="2"/>
  <c r="A36" i="2" s="1"/>
  <c r="B14" i="2"/>
  <c r="M14" i="2" s="1"/>
  <c r="C36" i="2" s="1"/>
  <c r="K14" i="2"/>
  <c r="A15" i="2"/>
  <c r="A37" i="2" s="1"/>
  <c r="B15" i="2"/>
  <c r="K15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10" i="10"/>
  <c r="B11" i="10"/>
  <c r="B12" i="10"/>
  <c r="B13" i="10"/>
  <c r="B14" i="10"/>
  <c r="B15" i="10"/>
  <c r="B16" i="10"/>
  <c r="H16" i="17"/>
  <c r="H21" i="17"/>
  <c r="H22" i="17"/>
  <c r="H23" i="17"/>
  <c r="H25" i="17"/>
  <c r="B21" i="15"/>
  <c r="C21" i="15"/>
  <c r="B17" i="15"/>
  <c r="C17" i="15"/>
  <c r="B26" i="16"/>
  <c r="C26" i="16"/>
  <c r="B27" i="16"/>
  <c r="C27" i="16"/>
  <c r="B28" i="16"/>
  <c r="C28" i="16"/>
  <c r="B36" i="14"/>
  <c r="C36" i="14"/>
  <c r="B62" i="14"/>
  <c r="C62" i="14"/>
  <c r="B73" i="14"/>
  <c r="C73" i="14"/>
  <c r="A15" i="3"/>
  <c r="B15" i="3"/>
  <c r="A49" i="3"/>
  <c r="B49" i="3"/>
  <c r="A17" i="3"/>
  <c r="B17" i="3"/>
  <c r="A24" i="3"/>
  <c r="B24" i="3"/>
  <c r="A25" i="3"/>
  <c r="B25" i="3"/>
  <c r="A28" i="3"/>
  <c r="B28" i="3"/>
  <c r="A30" i="3"/>
  <c r="B30" i="3"/>
  <c r="A31" i="3"/>
  <c r="B31" i="3"/>
  <c r="A33" i="3"/>
  <c r="B33" i="3"/>
  <c r="A34" i="3"/>
  <c r="B34" i="3"/>
  <c r="A35" i="3"/>
  <c r="B35" i="3"/>
  <c r="A16" i="3"/>
  <c r="B16" i="3"/>
  <c r="A37" i="3"/>
  <c r="B37" i="3"/>
  <c r="A40" i="3"/>
  <c r="B40" i="3"/>
  <c r="A42" i="3"/>
  <c r="B42" i="3"/>
  <c r="A44" i="3"/>
  <c r="B44" i="3"/>
  <c r="A45" i="3"/>
  <c r="B45" i="3"/>
  <c r="A46" i="3"/>
  <c r="B46" i="3"/>
  <c r="A48" i="3"/>
  <c r="B48" i="3"/>
  <c r="A51" i="3"/>
  <c r="B51" i="3"/>
  <c r="A52" i="3"/>
  <c r="B52" i="3"/>
  <c r="A59" i="3"/>
  <c r="B69" i="3"/>
  <c r="B72" i="3"/>
  <c r="J69" i="3"/>
  <c r="B70" i="3"/>
  <c r="B71" i="3"/>
  <c r="J70" i="3"/>
  <c r="J71" i="3"/>
  <c r="B23" i="8"/>
  <c r="C23" i="8"/>
  <c r="B26" i="7"/>
  <c r="C26" i="7"/>
  <c r="N7" i="6"/>
  <c r="A29" i="5"/>
  <c r="B29" i="5"/>
  <c r="C29" i="5"/>
  <c r="A33" i="5"/>
  <c r="B33" i="5"/>
  <c r="C33" i="5"/>
  <c r="A52" i="5"/>
  <c r="B52" i="5"/>
  <c r="C52" i="5"/>
  <c r="B56" i="5"/>
  <c r="C56" i="5"/>
  <c r="A59" i="5"/>
  <c r="B59" i="5"/>
  <c r="C59" i="5"/>
  <c r="A62" i="5"/>
  <c r="B62" i="5"/>
  <c r="C62" i="5"/>
  <c r="A63" i="5"/>
  <c r="B63" i="5"/>
  <c r="C63" i="5"/>
  <c r="A65" i="5"/>
  <c r="B65" i="5"/>
  <c r="C65" i="5"/>
  <c r="A68" i="5"/>
  <c r="B68" i="5"/>
  <c r="C68" i="5"/>
  <c r="D49" i="5"/>
  <c r="D37" i="5"/>
  <c r="D33" i="5"/>
  <c r="D42" i="5"/>
  <c r="D17" i="5"/>
  <c r="G19" i="11"/>
  <c r="I19" i="11" s="1"/>
  <c r="H16" i="11"/>
  <c r="D30" i="5"/>
  <c r="J68" i="3"/>
  <c r="D52" i="5"/>
  <c r="D53" i="5" s="1"/>
  <c r="H19" i="11"/>
  <c r="F32" i="3"/>
  <c r="F14" i="3"/>
  <c r="F56" i="3"/>
  <c r="F41" i="3"/>
  <c r="F39" i="3"/>
  <c r="D56" i="5"/>
  <c r="D18" i="5"/>
  <c r="D46" i="5"/>
  <c r="G52" i="1"/>
  <c r="D40" i="5"/>
  <c r="D36" i="5"/>
  <c r="H22" i="11"/>
  <c r="D31" i="16"/>
  <c r="D28" i="5"/>
  <c r="E52" i="5"/>
  <c r="E53" i="5" s="1"/>
  <c r="P107" i="1"/>
  <c r="Q107" i="1" s="1"/>
  <c r="H41" i="3" s="1"/>
  <c r="D29" i="5"/>
  <c r="D55" i="5"/>
  <c r="D28" i="15"/>
  <c r="D27" i="15"/>
  <c r="D26" i="15"/>
  <c r="D30" i="16"/>
  <c r="G25" i="1"/>
  <c r="J25" i="1"/>
  <c r="G37" i="1"/>
  <c r="J37" i="1"/>
  <c r="J33" i="1"/>
  <c r="G33" i="1"/>
  <c r="J10" i="1"/>
  <c r="J13" i="1"/>
  <c r="G13" i="1"/>
  <c r="J18" i="1"/>
  <c r="E13" i="14"/>
  <c r="D64" i="14"/>
  <c r="D66" i="14"/>
  <c r="P79" i="1"/>
  <c r="Q79" i="1" s="1"/>
  <c r="L33" i="12" l="1"/>
  <c r="K33" i="12"/>
  <c r="N33" i="12"/>
  <c r="I16" i="11"/>
  <c r="I22" i="11" s="1"/>
  <c r="G22" i="11"/>
  <c r="I71" i="5"/>
  <c r="I73" i="5" s="1"/>
  <c r="I43" i="9" s="1"/>
  <c r="G15" i="1"/>
  <c r="E31" i="16"/>
  <c r="R224" i="1"/>
  <c r="S224" i="1" s="1"/>
  <c r="E27" i="16"/>
  <c r="F27" i="16" s="1"/>
  <c r="H27" i="16" s="1"/>
  <c r="E24" i="16"/>
  <c r="E42" i="5"/>
  <c r="F31" i="5"/>
  <c r="J22" i="1"/>
  <c r="R22" i="1" s="1"/>
  <c r="G31" i="5" s="1"/>
  <c r="J31" i="5" s="1"/>
  <c r="E28" i="14"/>
  <c r="E57" i="14"/>
  <c r="E15" i="14"/>
  <c r="E14" i="14"/>
  <c r="D23" i="3"/>
  <c r="D55" i="3"/>
  <c r="D22" i="3"/>
  <c r="G78" i="1"/>
  <c r="P78" i="1" s="1"/>
  <c r="M48" i="1"/>
  <c r="M60" i="1" s="1"/>
  <c r="D19" i="9" s="1"/>
  <c r="D32" i="3"/>
  <c r="P102" i="1"/>
  <c r="J24" i="1"/>
  <c r="R24" i="1" s="1"/>
  <c r="T24" i="1" s="1"/>
  <c r="J57" i="1"/>
  <c r="J239" i="1"/>
  <c r="J38" i="1"/>
  <c r="R38" i="1" s="1"/>
  <c r="F33" i="5"/>
  <c r="J12" i="1"/>
  <c r="G51" i="1"/>
  <c r="D60" i="5" s="1"/>
  <c r="R205" i="1"/>
  <c r="S205" i="1" s="1"/>
  <c r="E22" i="15"/>
  <c r="F21" i="5"/>
  <c r="E28" i="16"/>
  <c r="E25" i="16"/>
  <c r="E20" i="16"/>
  <c r="E29" i="16"/>
  <c r="E21" i="16"/>
  <c r="E56" i="5"/>
  <c r="E55" i="14"/>
  <c r="R163" i="1"/>
  <c r="S163" i="1" s="1"/>
  <c r="E53" i="14"/>
  <c r="R25" i="1"/>
  <c r="S25" i="1" s="1"/>
  <c r="H34" i="5" s="1"/>
  <c r="J208" i="1"/>
  <c r="E23" i="15"/>
  <c r="P97" i="1"/>
  <c r="P87" i="1"/>
  <c r="Q87" i="1" s="1"/>
  <c r="H22" i="3" s="1"/>
  <c r="L22" i="3" s="1"/>
  <c r="P104" i="1"/>
  <c r="Q104" i="1" s="1"/>
  <c r="R104" i="1" s="1"/>
  <c r="S104" i="1" s="1"/>
  <c r="L236" i="1"/>
  <c r="R236" i="1" s="1"/>
  <c r="D17" i="3"/>
  <c r="D30" i="3"/>
  <c r="E23" i="14"/>
  <c r="E17" i="14"/>
  <c r="E29" i="14"/>
  <c r="E43" i="14"/>
  <c r="P229" i="1"/>
  <c r="E60" i="14"/>
  <c r="E49" i="14"/>
  <c r="J39" i="1"/>
  <c r="R39" i="1" s="1"/>
  <c r="J23" i="1"/>
  <c r="R23" i="1" s="1"/>
  <c r="J15" i="1"/>
  <c r="E22" i="5"/>
  <c r="J9" i="1"/>
  <c r="O229" i="1"/>
  <c r="E72" i="14"/>
  <c r="E229" i="1"/>
  <c r="Q229" i="1"/>
  <c r="D34" i="9" s="1"/>
  <c r="R156" i="1"/>
  <c r="S156" i="1" s="1"/>
  <c r="Q62" i="1"/>
  <c r="D53" i="3"/>
  <c r="N123" i="1"/>
  <c r="D48" i="9" s="1"/>
  <c r="D50" i="9" s="1"/>
  <c r="R154" i="1"/>
  <c r="S154" i="1" s="1"/>
  <c r="E73" i="14"/>
  <c r="D22" i="9"/>
  <c r="E40" i="14"/>
  <c r="J54" i="3"/>
  <c r="R168" i="1"/>
  <c r="S168" i="1" s="1"/>
  <c r="E22" i="14"/>
  <c r="E48" i="14"/>
  <c r="E24" i="7"/>
  <c r="E21" i="8" s="1"/>
  <c r="P90" i="1"/>
  <c r="Q90" i="1" s="1"/>
  <c r="H25" i="3" s="1"/>
  <c r="D44" i="3"/>
  <c r="P93" i="1"/>
  <c r="Q93" i="1" s="1"/>
  <c r="H28" i="3" s="1"/>
  <c r="J73" i="1"/>
  <c r="E25" i="5"/>
  <c r="E30" i="5"/>
  <c r="D49" i="3"/>
  <c r="P99" i="1"/>
  <c r="Q99" i="1" s="1"/>
  <c r="H49" i="3" s="1"/>
  <c r="P115" i="1"/>
  <c r="D50" i="3"/>
  <c r="E54" i="14"/>
  <c r="P121" i="1"/>
  <c r="Q121" i="1" s="1"/>
  <c r="H55" i="3" s="1"/>
  <c r="J55" i="3" s="1"/>
  <c r="R142" i="1"/>
  <c r="S142" i="1" s="1"/>
  <c r="E17" i="15"/>
  <c r="F17" i="15" s="1"/>
  <c r="I17" i="15" s="1"/>
  <c r="J31" i="1"/>
  <c r="E38" i="14"/>
  <c r="F38" i="14" s="1"/>
  <c r="G38" i="14" s="1"/>
  <c r="E34" i="5"/>
  <c r="E24" i="5"/>
  <c r="E17" i="5"/>
  <c r="E21" i="5"/>
  <c r="E18" i="5"/>
  <c r="D28" i="3"/>
  <c r="D34" i="3"/>
  <c r="E66" i="14"/>
  <c r="F66" i="14" s="1"/>
  <c r="I66" i="14" s="1"/>
  <c r="E50" i="14"/>
  <c r="F50" i="14" s="1"/>
  <c r="E47" i="14"/>
  <c r="F47" i="14" s="1"/>
  <c r="H47" i="14" s="1"/>
  <c r="E58" i="14"/>
  <c r="F58" i="14" s="1"/>
  <c r="I58" i="14" s="1"/>
  <c r="P84" i="1"/>
  <c r="Q84" i="1" s="1"/>
  <c r="H19" i="3" s="1"/>
  <c r="R136" i="1"/>
  <c r="S136" i="1" s="1"/>
  <c r="G46" i="1"/>
  <c r="G31" i="1"/>
  <c r="J53" i="1"/>
  <c r="E62" i="5" s="1"/>
  <c r="R206" i="1"/>
  <c r="S206" i="1" s="1"/>
  <c r="E26" i="15"/>
  <c r="F26" i="15" s="1"/>
  <c r="E24" i="15"/>
  <c r="E21" i="15"/>
  <c r="E35" i="14"/>
  <c r="R180" i="1"/>
  <c r="S180" i="1" s="1"/>
  <c r="E25" i="14"/>
  <c r="J46" i="1"/>
  <c r="J36" i="1"/>
  <c r="R36" i="1" s="1"/>
  <c r="R220" i="1"/>
  <c r="S220" i="1" s="1"/>
  <c r="E46" i="5"/>
  <c r="M34" i="1"/>
  <c r="P92" i="1"/>
  <c r="Q92" i="1" s="1"/>
  <c r="R191" i="1"/>
  <c r="S191" i="1" s="1"/>
  <c r="E71" i="14"/>
  <c r="F71" i="14" s="1"/>
  <c r="H71" i="14" s="1"/>
  <c r="E68" i="14"/>
  <c r="E63" i="14"/>
  <c r="E52" i="14"/>
  <c r="F52" i="14" s="1"/>
  <c r="H52" i="14" s="1"/>
  <c r="E46" i="14"/>
  <c r="F46" i="14" s="1"/>
  <c r="H46" i="14" s="1"/>
  <c r="E44" i="14"/>
  <c r="E42" i="14"/>
  <c r="R155" i="1"/>
  <c r="S155" i="1" s="1"/>
  <c r="R153" i="1"/>
  <c r="S153" i="1" s="1"/>
  <c r="E36" i="14"/>
  <c r="E24" i="14"/>
  <c r="E21" i="14"/>
  <c r="F21" i="14" s="1"/>
  <c r="H21" i="14" s="1"/>
  <c r="E20" i="14"/>
  <c r="G10" i="1"/>
  <c r="R10" i="1" s="1"/>
  <c r="E27" i="5"/>
  <c r="E28" i="5"/>
  <c r="F73" i="14"/>
  <c r="I73" i="14" s="1"/>
  <c r="E45" i="14"/>
  <c r="F45" i="14" s="1"/>
  <c r="H45" i="14" s="1"/>
  <c r="R162" i="1"/>
  <c r="S162" i="1" s="1"/>
  <c r="E37" i="14"/>
  <c r="F37" i="14" s="1"/>
  <c r="G37" i="14" s="1"/>
  <c r="R166" i="1"/>
  <c r="S166" i="1" s="1"/>
  <c r="P98" i="1"/>
  <c r="Q98" i="1" s="1"/>
  <c r="H33" i="3" s="1"/>
  <c r="R186" i="1"/>
  <c r="S186" i="1" s="1"/>
  <c r="E69" i="14"/>
  <c r="E61" i="14"/>
  <c r="F61" i="14" s="1"/>
  <c r="H61" i="14" s="1"/>
  <c r="G8" i="1"/>
  <c r="R187" i="1"/>
  <c r="S187" i="1" s="1"/>
  <c r="E64" i="14"/>
  <c r="F64" i="14" s="1"/>
  <c r="H64" i="14" s="1"/>
  <c r="R189" i="1"/>
  <c r="S189" i="1" s="1"/>
  <c r="J20" i="1"/>
  <c r="R20" i="1" s="1"/>
  <c r="T20" i="1" s="1"/>
  <c r="I14" i="9" s="1"/>
  <c r="E75" i="14"/>
  <c r="F75" i="14" s="1"/>
  <c r="R174" i="1"/>
  <c r="S174" i="1" s="1"/>
  <c r="D40" i="3"/>
  <c r="D24" i="3"/>
  <c r="D45" i="3"/>
  <c r="E33" i="14"/>
  <c r="F33" i="14" s="1"/>
  <c r="Q102" i="1"/>
  <c r="H36" i="3" s="1"/>
  <c r="E17" i="16"/>
  <c r="F17" i="16" s="1"/>
  <c r="H17" i="16" s="1"/>
  <c r="R218" i="1"/>
  <c r="S218" i="1" s="1"/>
  <c r="R216" i="1"/>
  <c r="S216" i="1" s="1"/>
  <c r="D24" i="16"/>
  <c r="N208" i="1"/>
  <c r="E20" i="15"/>
  <c r="D26" i="3"/>
  <c r="P91" i="1"/>
  <c r="D68" i="14"/>
  <c r="R184" i="1"/>
  <c r="S184" i="1" s="1"/>
  <c r="D42" i="14"/>
  <c r="R158" i="1"/>
  <c r="S158" i="1" s="1"/>
  <c r="D49" i="14"/>
  <c r="F49" i="14" s="1"/>
  <c r="G49" i="14" s="1"/>
  <c r="R165" i="1"/>
  <c r="S165" i="1" s="1"/>
  <c r="D38" i="3"/>
  <c r="D33" i="3"/>
  <c r="D24" i="15"/>
  <c r="R203" i="1"/>
  <c r="S203" i="1" s="1"/>
  <c r="D20" i="15"/>
  <c r="G208" i="1"/>
  <c r="D47" i="3"/>
  <c r="P113" i="1"/>
  <c r="D36" i="3"/>
  <c r="P86" i="1"/>
  <c r="Q86" i="1" s="1"/>
  <c r="R86" i="1" s="1"/>
  <c r="S86" i="1" s="1"/>
  <c r="D21" i="3"/>
  <c r="P105" i="1"/>
  <c r="D39" i="3"/>
  <c r="P94" i="1"/>
  <c r="Q94" i="1" s="1"/>
  <c r="D29" i="3"/>
  <c r="R183" i="1"/>
  <c r="S183" i="1" s="1"/>
  <c r="E67" i="14"/>
  <c r="F67" i="14" s="1"/>
  <c r="G67" i="14" s="1"/>
  <c r="D63" i="14"/>
  <c r="R179" i="1"/>
  <c r="S179" i="1" s="1"/>
  <c r="R161" i="1"/>
  <c r="S161" i="1" s="1"/>
  <c r="P88" i="1"/>
  <c r="Q88" i="1" s="1"/>
  <c r="H23" i="3" s="1"/>
  <c r="J23" i="3" s="1"/>
  <c r="D57" i="14"/>
  <c r="F57" i="14" s="1"/>
  <c r="R173" i="1"/>
  <c r="S173" i="1" s="1"/>
  <c r="D40" i="14"/>
  <c r="R157" i="1"/>
  <c r="S157" i="1" s="1"/>
  <c r="R199" i="1"/>
  <c r="S199" i="1" s="1"/>
  <c r="R13" i="1"/>
  <c r="G22" i="5" s="1"/>
  <c r="J22" i="5" s="1"/>
  <c r="R221" i="1"/>
  <c r="S221" i="1" s="1"/>
  <c r="R167" i="1"/>
  <c r="S167" i="1" s="1"/>
  <c r="L192" i="1"/>
  <c r="G226" i="1"/>
  <c r="E23" i="16"/>
  <c r="F23" i="16" s="1"/>
  <c r="I23" i="16" s="1"/>
  <c r="R210" i="1"/>
  <c r="S210" i="1" s="1"/>
  <c r="E28" i="15"/>
  <c r="F28" i="15" s="1"/>
  <c r="R207" i="1"/>
  <c r="S207" i="1" s="1"/>
  <c r="D23" i="15"/>
  <c r="F23" i="15" s="1"/>
  <c r="G23" i="15" s="1"/>
  <c r="R202" i="1"/>
  <c r="S202" i="1" s="1"/>
  <c r="D56" i="3"/>
  <c r="P118" i="1"/>
  <c r="Q118" i="1" s="1"/>
  <c r="H56" i="3" s="1"/>
  <c r="D72" i="14"/>
  <c r="F72" i="14" s="1"/>
  <c r="R188" i="1"/>
  <c r="S188" i="1" s="1"/>
  <c r="D54" i="14"/>
  <c r="R170" i="1"/>
  <c r="S170" i="1" s="1"/>
  <c r="D28" i="14"/>
  <c r="F28" i="14" s="1"/>
  <c r="R143" i="1"/>
  <c r="S143" i="1" s="1"/>
  <c r="R134" i="1"/>
  <c r="S134" i="1" s="1"/>
  <c r="E19" i="14"/>
  <c r="F19" i="14" s="1"/>
  <c r="I19" i="14" s="1"/>
  <c r="D48" i="14"/>
  <c r="R164" i="1"/>
  <c r="S164" i="1" s="1"/>
  <c r="G239" i="1"/>
  <c r="L235" i="1"/>
  <c r="F36" i="5"/>
  <c r="J27" i="1"/>
  <c r="E32" i="16"/>
  <c r="F32" i="16" s="1"/>
  <c r="I32" i="16" s="1"/>
  <c r="R225" i="1"/>
  <c r="S225" i="1" s="1"/>
  <c r="D24" i="14"/>
  <c r="R139" i="1"/>
  <c r="S139" i="1" s="1"/>
  <c r="D30" i="14"/>
  <c r="F30" i="14" s="1"/>
  <c r="R145" i="1"/>
  <c r="S145" i="1" s="1"/>
  <c r="R190" i="1"/>
  <c r="S190" i="1" s="1"/>
  <c r="E74" i="14"/>
  <c r="F74" i="14" s="1"/>
  <c r="D60" i="14"/>
  <c r="F60" i="14" s="1"/>
  <c r="G60" i="14" s="1"/>
  <c r="R176" i="1"/>
  <c r="S176" i="1" s="1"/>
  <c r="R149" i="1"/>
  <c r="S149" i="1" s="1"/>
  <c r="R177" i="1"/>
  <c r="S177" i="1" s="1"/>
  <c r="R214" i="1"/>
  <c r="S214" i="1" s="1"/>
  <c r="G40" i="1"/>
  <c r="J40" i="1"/>
  <c r="F49" i="5"/>
  <c r="F37" i="5"/>
  <c r="J28" i="1"/>
  <c r="R28" i="1" s="1"/>
  <c r="G37" i="5" s="1"/>
  <c r="J37" i="5" s="1"/>
  <c r="G17" i="1"/>
  <c r="J17" i="1"/>
  <c r="D55" i="14"/>
  <c r="R171" i="1"/>
  <c r="S171" i="1" s="1"/>
  <c r="E34" i="14"/>
  <c r="F34" i="14" s="1"/>
  <c r="G34" i="14" s="1"/>
  <c r="R150" i="1"/>
  <c r="S150" i="1" s="1"/>
  <c r="D31" i="14"/>
  <c r="R146" i="1"/>
  <c r="S146" i="1" s="1"/>
  <c r="D23" i="14"/>
  <c r="F23" i="14" s="1"/>
  <c r="R138" i="1"/>
  <c r="S138" i="1" s="1"/>
  <c r="D17" i="14"/>
  <c r="F17" i="14" s="1"/>
  <c r="R131" i="1"/>
  <c r="S131" i="1" s="1"/>
  <c r="D15" i="14"/>
  <c r="R129" i="1"/>
  <c r="S129" i="1" s="1"/>
  <c r="D14" i="14"/>
  <c r="F14" i="14" s="1"/>
  <c r="I14" i="14" s="1"/>
  <c r="R128" i="1"/>
  <c r="S128" i="1" s="1"/>
  <c r="D13" i="14"/>
  <c r="F13" i="14" s="1"/>
  <c r="R127" i="1"/>
  <c r="S127" i="1" s="1"/>
  <c r="G192" i="1"/>
  <c r="R141" i="1"/>
  <c r="S141" i="1" s="1"/>
  <c r="E26" i="14"/>
  <c r="F26" i="14" s="1"/>
  <c r="R15" i="1"/>
  <c r="S15" i="1" s="1"/>
  <c r="H24" i="5" s="1"/>
  <c r="E27" i="15"/>
  <c r="F27" i="15" s="1"/>
  <c r="G9" i="1"/>
  <c r="R9" i="1" s="1"/>
  <c r="D48" i="3"/>
  <c r="D31" i="3"/>
  <c r="E51" i="14"/>
  <c r="F51" i="14" s="1"/>
  <c r="G51" i="14" s="1"/>
  <c r="E41" i="5"/>
  <c r="E48" i="5"/>
  <c r="D281" i="1"/>
  <c r="D283" i="1" s="1"/>
  <c r="L238" i="1"/>
  <c r="R238" i="1" s="1"/>
  <c r="D51" i="3"/>
  <c r="R182" i="1"/>
  <c r="S182" i="1" s="1"/>
  <c r="R152" i="1"/>
  <c r="S152" i="1" s="1"/>
  <c r="E31" i="14"/>
  <c r="E41" i="14"/>
  <c r="F41" i="14" s="1"/>
  <c r="R204" i="1"/>
  <c r="S204" i="1" s="1"/>
  <c r="E37" i="5"/>
  <c r="E19" i="5"/>
  <c r="E40" i="5"/>
  <c r="P108" i="1"/>
  <c r="Q108" i="1" s="1"/>
  <c r="H42" i="3" s="1"/>
  <c r="D41" i="3"/>
  <c r="C41" i="3" s="1"/>
  <c r="D37" i="3"/>
  <c r="E70" i="14"/>
  <c r="F70" i="14" s="1"/>
  <c r="H70" i="14" s="1"/>
  <c r="P117" i="1"/>
  <c r="D52" i="3"/>
  <c r="F29" i="5"/>
  <c r="D42" i="3"/>
  <c r="F20" i="5"/>
  <c r="D15" i="3"/>
  <c r="F39" i="14"/>
  <c r="H39" i="14" s="1"/>
  <c r="G11" i="1"/>
  <c r="R11" i="1" s="1"/>
  <c r="P81" i="1"/>
  <c r="Q81" i="1" s="1"/>
  <c r="H17" i="3" s="1"/>
  <c r="P96" i="1"/>
  <c r="F25" i="5"/>
  <c r="P110" i="1"/>
  <c r="Q110" i="1" s="1"/>
  <c r="J16" i="1"/>
  <c r="R16" i="1" s="1"/>
  <c r="J56" i="1"/>
  <c r="R56" i="1" s="1"/>
  <c r="S56" i="1" s="1"/>
  <c r="H65" i="5" s="1"/>
  <c r="P89" i="1"/>
  <c r="R79" i="1"/>
  <c r="S79" i="1" s="1"/>
  <c r="H15" i="3"/>
  <c r="L70" i="1"/>
  <c r="M70" i="1" s="1"/>
  <c r="F24" i="7" s="1"/>
  <c r="F21" i="8" s="1"/>
  <c r="D24" i="7"/>
  <c r="D21" i="8" s="1"/>
  <c r="G18" i="1"/>
  <c r="R18" i="1" s="1"/>
  <c r="T18" i="1" s="1"/>
  <c r="F27" i="5"/>
  <c r="P112" i="1"/>
  <c r="D46" i="3"/>
  <c r="D16" i="3"/>
  <c r="P80" i="1"/>
  <c r="D44" i="14"/>
  <c r="R160" i="1"/>
  <c r="S160" i="1" s="1"/>
  <c r="D29" i="14"/>
  <c r="F29" i="14" s="1"/>
  <c r="R144" i="1"/>
  <c r="S144" i="1" s="1"/>
  <c r="D43" i="14"/>
  <c r="R159" i="1"/>
  <c r="S159" i="1" s="1"/>
  <c r="D19" i="3"/>
  <c r="E25" i="15"/>
  <c r="E47" i="5"/>
  <c r="G73" i="1"/>
  <c r="D18" i="7"/>
  <c r="D18" i="8" s="1"/>
  <c r="L69" i="1"/>
  <c r="M69" i="1" s="1"/>
  <c r="F18" i="7" s="1"/>
  <c r="N226" i="1"/>
  <c r="R213" i="1"/>
  <c r="L226" i="1"/>
  <c r="E30" i="16"/>
  <c r="F30" i="16" s="1"/>
  <c r="R223" i="1"/>
  <c r="S223" i="1" s="1"/>
  <c r="E26" i="16"/>
  <c r="F26" i="16" s="1"/>
  <c r="I26" i="16" s="1"/>
  <c r="R219" i="1"/>
  <c r="S219" i="1" s="1"/>
  <c r="J226" i="1"/>
  <c r="R215" i="1"/>
  <c r="S215" i="1" s="1"/>
  <c r="E22" i="16"/>
  <c r="F22" i="16" s="1"/>
  <c r="D29" i="16"/>
  <c r="F29" i="16" s="1"/>
  <c r="R222" i="1"/>
  <c r="S222" i="1" s="1"/>
  <c r="D25" i="16"/>
  <c r="R217" i="1"/>
  <c r="S217" i="1" s="1"/>
  <c r="D22" i="15"/>
  <c r="F22" i="15" s="1"/>
  <c r="R201" i="1"/>
  <c r="S201" i="1" s="1"/>
  <c r="D21" i="15"/>
  <c r="F21" i="15" s="1"/>
  <c r="R200" i="1"/>
  <c r="S200" i="1" s="1"/>
  <c r="L208" i="1"/>
  <c r="R196" i="1"/>
  <c r="E62" i="14"/>
  <c r="F62" i="14" s="1"/>
  <c r="R178" i="1"/>
  <c r="S178" i="1" s="1"/>
  <c r="D69" i="14"/>
  <c r="R185" i="1"/>
  <c r="S185" i="1" s="1"/>
  <c r="E16" i="14"/>
  <c r="F16" i="14" s="1"/>
  <c r="H16" i="14" s="1"/>
  <c r="R130" i="1"/>
  <c r="E281" i="1"/>
  <c r="E32" i="14"/>
  <c r="F32" i="14" s="1"/>
  <c r="R147" i="1"/>
  <c r="S147" i="1" s="1"/>
  <c r="D25" i="14"/>
  <c r="R140" i="1"/>
  <c r="S140" i="1" s="1"/>
  <c r="D22" i="14"/>
  <c r="R137" i="1"/>
  <c r="S137" i="1" s="1"/>
  <c r="L66" i="1"/>
  <c r="R37" i="1"/>
  <c r="G46" i="5" s="1"/>
  <c r="J46" i="5" s="1"/>
  <c r="M123" i="1"/>
  <c r="D26" i="9" s="1"/>
  <c r="R169" i="1"/>
  <c r="S169" i="1" s="1"/>
  <c r="D53" i="14"/>
  <c r="F53" i="14" s="1"/>
  <c r="I53" i="14" s="1"/>
  <c r="N175" i="1"/>
  <c r="J175" i="1"/>
  <c r="J192" i="1" s="1"/>
  <c r="F28" i="16"/>
  <c r="G32" i="1"/>
  <c r="R32" i="1" s="1"/>
  <c r="F41" i="5"/>
  <c r="F43" i="5" s="1"/>
  <c r="D25" i="9"/>
  <c r="D14" i="3"/>
  <c r="D36" i="14"/>
  <c r="D20" i="14"/>
  <c r="R135" i="1"/>
  <c r="S135" i="1" s="1"/>
  <c r="F55" i="14"/>
  <c r="I55" i="14" s="1"/>
  <c r="M41" i="1"/>
  <c r="E49" i="5"/>
  <c r="E50" i="5" s="1"/>
  <c r="D35" i="14"/>
  <c r="F35" i="14" s="1"/>
  <c r="R151" i="1"/>
  <c r="S151" i="1" s="1"/>
  <c r="E32" i="5"/>
  <c r="E26" i="5"/>
  <c r="E20" i="5"/>
  <c r="P95" i="1"/>
  <c r="Q95" i="1" s="1"/>
  <c r="H30" i="3" s="1"/>
  <c r="P106" i="1"/>
  <c r="P103" i="1"/>
  <c r="P100" i="1"/>
  <c r="L71" i="1"/>
  <c r="M71" i="1" s="1"/>
  <c r="F26" i="7" s="1"/>
  <c r="F23" i="8" s="1"/>
  <c r="E33" i="5"/>
  <c r="E31" i="5"/>
  <c r="P29" i="1"/>
  <c r="P34" i="1" s="1"/>
  <c r="E23" i="5"/>
  <c r="E55" i="5"/>
  <c r="F20" i="16"/>
  <c r="G20" i="16" s="1"/>
  <c r="D43" i="5"/>
  <c r="F31" i="16"/>
  <c r="D50" i="5"/>
  <c r="J8" i="1"/>
  <c r="F21" i="16"/>
  <c r="H21" i="16" s="1"/>
  <c r="E29" i="5"/>
  <c r="D25" i="3"/>
  <c r="T123" i="1"/>
  <c r="G21" i="1"/>
  <c r="J21" i="1"/>
  <c r="F51" i="3"/>
  <c r="P116" i="1"/>
  <c r="D27" i="7"/>
  <c r="L72" i="1"/>
  <c r="E17" i="8"/>
  <c r="D23" i="8"/>
  <c r="P111" i="1"/>
  <c r="D284" i="1"/>
  <c r="P114" i="1"/>
  <c r="F30" i="5"/>
  <c r="G123" i="1"/>
  <c r="D27" i="9" s="1"/>
  <c r="R107" i="1"/>
  <c r="S107" i="1" s="1"/>
  <c r="I49" i="9"/>
  <c r="F24" i="3"/>
  <c r="J123" i="1"/>
  <c r="D30" i="9" s="1"/>
  <c r="D35" i="3"/>
  <c r="P101" i="1"/>
  <c r="F27" i="14"/>
  <c r="E36" i="5"/>
  <c r="E60" i="5"/>
  <c r="R51" i="1"/>
  <c r="R52" i="1"/>
  <c r="G61" i="5" s="1"/>
  <c r="J61" i="5" s="1"/>
  <c r="G58" i="1"/>
  <c r="R58" i="1" s="1"/>
  <c r="G67" i="5" s="1"/>
  <c r="J67" i="5" s="1"/>
  <c r="G50" i="1"/>
  <c r="D59" i="5" s="1"/>
  <c r="R54" i="1"/>
  <c r="G63" i="5" s="1"/>
  <c r="J63" i="5" s="1"/>
  <c r="P48" i="1"/>
  <c r="J43" i="1"/>
  <c r="J44" i="1" s="1"/>
  <c r="D64" i="5"/>
  <c r="D66" i="5"/>
  <c r="R57" i="1"/>
  <c r="R53" i="1"/>
  <c r="G62" i="5" s="1"/>
  <c r="J62" i="5" s="1"/>
  <c r="D65" i="5"/>
  <c r="D61" i="5"/>
  <c r="J55" i="1"/>
  <c r="R55" i="1" s="1"/>
  <c r="J47" i="1"/>
  <c r="J48" i="1" s="1"/>
  <c r="F69" i="5"/>
  <c r="G47" i="1"/>
  <c r="G43" i="1"/>
  <c r="G41" i="1"/>
  <c r="D14" i="9" s="1"/>
  <c r="R33" i="1"/>
  <c r="D38" i="5"/>
  <c r="G27" i="1"/>
  <c r="R12" i="1"/>
  <c r="T12" i="1" s="1"/>
  <c r="I12" i="9" s="1"/>
  <c r="J14" i="1"/>
  <c r="G14" i="1"/>
  <c r="P119" i="1"/>
  <c r="R69" i="1"/>
  <c r="S69" i="1" s="1"/>
  <c r="J59" i="1"/>
  <c r="D63" i="5"/>
  <c r="C15" i="2"/>
  <c r="B37" i="2" s="1"/>
  <c r="M15" i="2"/>
  <c r="C37" i="2" s="1"/>
  <c r="P60" i="1"/>
  <c r="F28" i="5"/>
  <c r="J19" i="1"/>
  <c r="G19" i="1"/>
  <c r="R13" i="3"/>
  <c r="M29" i="1"/>
  <c r="J41" i="1" l="1"/>
  <c r="G27" i="16"/>
  <c r="G34" i="1"/>
  <c r="D13" i="9" s="1"/>
  <c r="F15" i="14"/>
  <c r="I15" i="14" s="1"/>
  <c r="F20" i="14"/>
  <c r="G20" i="14" s="1"/>
  <c r="F48" i="14"/>
  <c r="R99" i="1"/>
  <c r="S99" i="1" s="1"/>
  <c r="R118" i="1"/>
  <c r="S118" i="1" s="1"/>
  <c r="J30" i="3"/>
  <c r="R87" i="1"/>
  <c r="S87" i="1" s="1"/>
  <c r="R121" i="1"/>
  <c r="S121" i="1" s="1"/>
  <c r="H38" i="3"/>
  <c r="L38" i="3" s="1"/>
  <c r="L33" i="3"/>
  <c r="R46" i="1"/>
  <c r="S46" i="1" s="1"/>
  <c r="R27" i="1"/>
  <c r="S27" i="1" s="1"/>
  <c r="H36" i="5" s="1"/>
  <c r="G39" i="14"/>
  <c r="I74" i="14"/>
  <c r="G74" i="14"/>
  <c r="L23" i="3"/>
  <c r="C22" i="3"/>
  <c r="F25" i="16"/>
  <c r="G25" i="16" s="1"/>
  <c r="G34" i="5"/>
  <c r="J34" i="5" s="1"/>
  <c r="F43" i="14"/>
  <c r="H43" i="14" s="1"/>
  <c r="T25" i="1"/>
  <c r="J22" i="3"/>
  <c r="D285" i="1"/>
  <c r="Q97" i="1"/>
  <c r="H32" i="3" s="1"/>
  <c r="R102" i="1"/>
  <c r="S102" i="1" s="1"/>
  <c r="L28" i="3"/>
  <c r="S37" i="1"/>
  <c r="H46" i="5" s="1"/>
  <c r="H53" i="14"/>
  <c r="I27" i="16"/>
  <c r="G53" i="14"/>
  <c r="H51" i="14"/>
  <c r="J42" i="3"/>
  <c r="F24" i="15"/>
  <c r="J24" i="15" s="1"/>
  <c r="H38" i="14"/>
  <c r="C55" i="3"/>
  <c r="J28" i="3"/>
  <c r="R93" i="1"/>
  <c r="S93" i="1" s="1"/>
  <c r="J31" i="6"/>
  <c r="R31" i="1"/>
  <c r="G40" i="5" s="1"/>
  <c r="J40" i="5" s="1"/>
  <c r="G19" i="5"/>
  <c r="J19" i="5" s="1"/>
  <c r="C28" i="3"/>
  <c r="G21" i="8"/>
  <c r="J17" i="15"/>
  <c r="G17" i="15"/>
  <c r="H17" i="15"/>
  <c r="F22" i="14"/>
  <c r="I22" i="14" s="1"/>
  <c r="F44" i="14"/>
  <c r="H44" i="14" s="1"/>
  <c r="F40" i="14"/>
  <c r="H40" i="14" s="1"/>
  <c r="R50" i="1"/>
  <c r="R90" i="1"/>
  <c r="S90" i="1" s="1"/>
  <c r="R8" i="1"/>
  <c r="G17" i="5" s="1"/>
  <c r="J17" i="5" s="1"/>
  <c r="F36" i="14"/>
  <c r="I36" i="14" s="1"/>
  <c r="R98" i="1"/>
  <c r="S98" i="1" s="1"/>
  <c r="F68" i="14"/>
  <c r="G68" i="14" s="1"/>
  <c r="F24" i="14"/>
  <c r="H24" i="14" s="1"/>
  <c r="L49" i="3"/>
  <c r="I51" i="14"/>
  <c r="M66" i="1"/>
  <c r="R66" i="1" s="1"/>
  <c r="J41" i="3"/>
  <c r="F54" i="14"/>
  <c r="H54" i="14" s="1"/>
  <c r="F63" i="14"/>
  <c r="H63" i="14" s="1"/>
  <c r="S23" i="1"/>
  <c r="H32" i="5" s="1"/>
  <c r="T23" i="1"/>
  <c r="E28" i="7"/>
  <c r="G23" i="8"/>
  <c r="T16" i="1"/>
  <c r="I15" i="9" s="1"/>
  <c r="S16" i="1"/>
  <c r="H25" i="5" s="1"/>
  <c r="G25" i="5"/>
  <c r="J25" i="5" s="1"/>
  <c r="I52" i="14"/>
  <c r="L52" i="14" s="1"/>
  <c r="L55" i="3"/>
  <c r="J19" i="3"/>
  <c r="E43" i="5"/>
  <c r="F42" i="14"/>
  <c r="G42" i="14" s="1"/>
  <c r="C49" i="3"/>
  <c r="I38" i="14"/>
  <c r="F31" i="14"/>
  <c r="H31" i="14" s="1"/>
  <c r="F20" i="15"/>
  <c r="J20" i="15" s="1"/>
  <c r="J26" i="15"/>
  <c r="I26" i="15"/>
  <c r="Q78" i="1"/>
  <c r="H14" i="3" s="1"/>
  <c r="J14" i="3" s="1"/>
  <c r="H74" i="14"/>
  <c r="T28" i="1"/>
  <c r="G48" i="1"/>
  <c r="H23" i="16"/>
  <c r="J49" i="3"/>
  <c r="J34" i="1"/>
  <c r="R92" i="1"/>
  <c r="S92" i="1" s="1"/>
  <c r="H27" i="3"/>
  <c r="S10" i="1"/>
  <c r="H19" i="5" s="1"/>
  <c r="G23" i="16"/>
  <c r="D17" i="8"/>
  <c r="H21" i="3"/>
  <c r="J21" i="3" s="1"/>
  <c r="Q115" i="1"/>
  <c r="H50" i="3" s="1"/>
  <c r="G21" i="14"/>
  <c r="G33" i="5"/>
  <c r="J33" i="5" s="1"/>
  <c r="G18" i="7"/>
  <c r="J18" i="7" s="1"/>
  <c r="J56" i="3"/>
  <c r="G52" i="14"/>
  <c r="G16" i="14"/>
  <c r="G61" i="14"/>
  <c r="R17" i="1"/>
  <c r="T17" i="1" s="1"/>
  <c r="C56" i="3"/>
  <c r="I45" i="14"/>
  <c r="L45" i="14" s="1"/>
  <c r="L19" i="3"/>
  <c r="I21" i="14"/>
  <c r="L21" i="14" s="1"/>
  <c r="G55" i="14"/>
  <c r="G73" i="14"/>
  <c r="G58" i="14"/>
  <c r="H73" i="14"/>
  <c r="L73" i="14" s="1"/>
  <c r="G19" i="14"/>
  <c r="S24" i="1"/>
  <c r="H33" i="5" s="1"/>
  <c r="F69" i="14"/>
  <c r="H69" i="14" s="1"/>
  <c r="I37" i="14"/>
  <c r="I39" i="14"/>
  <c r="L39" i="14" s="1"/>
  <c r="I20" i="14"/>
  <c r="H37" i="14"/>
  <c r="G229" i="1"/>
  <c r="D33" i="9" s="1"/>
  <c r="G15" i="14"/>
  <c r="G57" i="14"/>
  <c r="H57" i="14"/>
  <c r="G17" i="16"/>
  <c r="I17" i="16"/>
  <c r="F18" i="8"/>
  <c r="G18" i="8" s="1"/>
  <c r="I18" i="8" s="1"/>
  <c r="H60" i="14"/>
  <c r="H24" i="15"/>
  <c r="H20" i="16"/>
  <c r="D33" i="16"/>
  <c r="G26" i="7"/>
  <c r="H26" i="7" s="1"/>
  <c r="G45" i="14"/>
  <c r="R71" i="1"/>
  <c r="S71" i="1" s="1"/>
  <c r="G24" i="15"/>
  <c r="I20" i="16"/>
  <c r="I60" i="14"/>
  <c r="E29" i="15"/>
  <c r="I61" i="14"/>
  <c r="L61" i="14" s="1"/>
  <c r="C36" i="3"/>
  <c r="D29" i="15"/>
  <c r="H14" i="14"/>
  <c r="L14" i="14" s="1"/>
  <c r="J15" i="3"/>
  <c r="G23" i="14"/>
  <c r="I23" i="14"/>
  <c r="H23" i="14"/>
  <c r="G30" i="14"/>
  <c r="I30" i="14"/>
  <c r="H30" i="14"/>
  <c r="H28" i="15"/>
  <c r="G28" i="15"/>
  <c r="I28" i="15"/>
  <c r="J28" i="15"/>
  <c r="G29" i="16"/>
  <c r="I29" i="16"/>
  <c r="H29" i="16"/>
  <c r="G18" i="5"/>
  <c r="J18" i="5" s="1"/>
  <c r="T9" i="1"/>
  <c r="S9" i="1"/>
  <c r="H18" i="5" s="1"/>
  <c r="H36" i="14"/>
  <c r="G17" i="14"/>
  <c r="I17" i="14"/>
  <c r="H17" i="14"/>
  <c r="H48" i="14"/>
  <c r="I48" i="14"/>
  <c r="G48" i="14"/>
  <c r="I72" i="14"/>
  <c r="H72" i="14"/>
  <c r="G72" i="14"/>
  <c r="Q91" i="1"/>
  <c r="H26" i="3" s="1"/>
  <c r="J33" i="3"/>
  <c r="H20" i="14"/>
  <c r="I57" i="14"/>
  <c r="G21" i="5"/>
  <c r="J21" i="5" s="1"/>
  <c r="F24" i="16"/>
  <c r="G24" i="16" s="1"/>
  <c r="R70" i="1"/>
  <c r="S70" i="1" s="1"/>
  <c r="C33" i="3"/>
  <c r="I46" i="14"/>
  <c r="L46" i="14" s="1"/>
  <c r="R81" i="1"/>
  <c r="S81" i="1" s="1"/>
  <c r="J23" i="15"/>
  <c r="H58" i="14"/>
  <c r="L58" i="14" s="1"/>
  <c r="H19" i="14"/>
  <c r="L19" i="14" s="1"/>
  <c r="G26" i="15"/>
  <c r="E59" i="14"/>
  <c r="F59" i="14" s="1"/>
  <c r="I59" i="14" s="1"/>
  <c r="J229" i="1"/>
  <c r="D35" i="9" s="1"/>
  <c r="R40" i="1"/>
  <c r="R41" i="1" s="1"/>
  <c r="T13" i="1"/>
  <c r="S13" i="1"/>
  <c r="H22" i="5" s="1"/>
  <c r="Q105" i="1"/>
  <c r="H39" i="3" s="1"/>
  <c r="C39" i="3" s="1"/>
  <c r="Q113" i="1"/>
  <c r="H47" i="3" s="1"/>
  <c r="C23" i="3"/>
  <c r="J36" i="3"/>
  <c r="G46" i="14"/>
  <c r="F25" i="15"/>
  <c r="J25" i="15" s="1"/>
  <c r="T15" i="1"/>
  <c r="T36" i="1"/>
  <c r="S36" i="1"/>
  <c r="H45" i="5" s="1"/>
  <c r="G45" i="5"/>
  <c r="J45" i="5" s="1"/>
  <c r="G66" i="14"/>
  <c r="H66" i="14"/>
  <c r="L66" i="14" s="1"/>
  <c r="P62" i="1"/>
  <c r="D16" i="9" s="1"/>
  <c r="E33" i="16"/>
  <c r="I16" i="14"/>
  <c r="L16" i="14" s="1"/>
  <c r="G24" i="7"/>
  <c r="H24" i="7" s="1"/>
  <c r="L41" i="3"/>
  <c r="G14" i="14"/>
  <c r="L36" i="3"/>
  <c r="D76" i="14"/>
  <c r="G24" i="5"/>
  <c r="J24" i="5" s="1"/>
  <c r="R88" i="1"/>
  <c r="S88" i="1" s="1"/>
  <c r="G40" i="14"/>
  <c r="L239" i="1"/>
  <c r="D39" i="9" s="1"/>
  <c r="R235" i="1"/>
  <c r="R239" i="1" s="1"/>
  <c r="L56" i="3"/>
  <c r="R94" i="1"/>
  <c r="S94" i="1" s="1"/>
  <c r="H29" i="3"/>
  <c r="L29" i="3" s="1"/>
  <c r="S11" i="1"/>
  <c r="H20" i="5" s="1"/>
  <c r="G20" i="5"/>
  <c r="J20" i="5" s="1"/>
  <c r="T11" i="1"/>
  <c r="G22" i="15"/>
  <c r="I22" i="15"/>
  <c r="H22" i="15"/>
  <c r="J22" i="15"/>
  <c r="G27" i="5"/>
  <c r="J27" i="5" s="1"/>
  <c r="J19" i="6"/>
  <c r="S18" i="1"/>
  <c r="H27" i="5" s="1"/>
  <c r="C19" i="3"/>
  <c r="I21" i="16"/>
  <c r="G32" i="5"/>
  <c r="J32" i="5" s="1"/>
  <c r="F25" i="14"/>
  <c r="I25" i="14" s="1"/>
  <c r="Q89" i="1"/>
  <c r="H24" i="3" s="1"/>
  <c r="J24" i="3" s="1"/>
  <c r="Q96" i="1"/>
  <c r="H31" i="3" s="1"/>
  <c r="I71" i="14"/>
  <c r="L71" i="14" s="1"/>
  <c r="H67" i="14"/>
  <c r="I67" i="14"/>
  <c r="D21" i="9"/>
  <c r="H32" i="16"/>
  <c r="G21" i="16"/>
  <c r="L15" i="3"/>
  <c r="G32" i="16"/>
  <c r="C15" i="3"/>
  <c r="Q117" i="1"/>
  <c r="H52" i="3" s="1"/>
  <c r="G71" i="14"/>
  <c r="H23" i="15"/>
  <c r="H49" i="14"/>
  <c r="R110" i="1"/>
  <c r="S110" i="1" s="1"/>
  <c r="H44" i="3"/>
  <c r="H30" i="16"/>
  <c r="I30" i="16"/>
  <c r="G30" i="16"/>
  <c r="E27" i="8"/>
  <c r="R95" i="1"/>
  <c r="S95" i="1" s="1"/>
  <c r="H55" i="14"/>
  <c r="L55" i="14" s="1"/>
  <c r="I49" i="14"/>
  <c r="H26" i="15"/>
  <c r="Q103" i="1"/>
  <c r="H37" i="3" s="1"/>
  <c r="S130" i="1"/>
  <c r="L229" i="1"/>
  <c r="D36" i="9" s="1"/>
  <c r="Q112" i="1"/>
  <c r="H46" i="3" s="1"/>
  <c r="Q106" i="1"/>
  <c r="H40" i="3" s="1"/>
  <c r="F28" i="6"/>
  <c r="G41" i="5"/>
  <c r="J41" i="5" s="1"/>
  <c r="S32" i="1"/>
  <c r="H41" i="5" s="1"/>
  <c r="G28" i="6"/>
  <c r="J28" i="6" s="1"/>
  <c r="T32" i="1"/>
  <c r="N192" i="1"/>
  <c r="N229" i="1" s="1"/>
  <c r="D37" i="9" s="1"/>
  <c r="S208" i="1"/>
  <c r="G39" i="15" s="1"/>
  <c r="S213" i="1"/>
  <c r="S226" i="1" s="1"/>
  <c r="R226" i="1"/>
  <c r="G47" i="5"/>
  <c r="J47" i="5" s="1"/>
  <c r="T38" i="1"/>
  <c r="S38" i="1"/>
  <c r="H47" i="5" s="1"/>
  <c r="Q80" i="1"/>
  <c r="H16" i="3" s="1"/>
  <c r="J16" i="3" s="1"/>
  <c r="D28" i="7"/>
  <c r="R175" i="1"/>
  <c r="S175" i="1" s="1"/>
  <c r="I34" i="14"/>
  <c r="H34" i="14"/>
  <c r="I28" i="16"/>
  <c r="G28" i="16"/>
  <c r="H28" i="16"/>
  <c r="H32" i="14"/>
  <c r="G32" i="14"/>
  <c r="I32" i="14"/>
  <c r="R84" i="1"/>
  <c r="S84" i="1" s="1"/>
  <c r="Q100" i="1"/>
  <c r="H34" i="3" s="1"/>
  <c r="R208" i="1"/>
  <c r="F39" i="15" s="1"/>
  <c r="S196" i="1"/>
  <c r="I75" i="14"/>
  <c r="H75" i="14"/>
  <c r="G75" i="14"/>
  <c r="S28" i="1"/>
  <c r="H37" i="5" s="1"/>
  <c r="G70" i="14"/>
  <c r="G47" i="14"/>
  <c r="I47" i="14"/>
  <c r="L47" i="14" s="1"/>
  <c r="G13" i="14"/>
  <c r="I13" i="14"/>
  <c r="H13" i="14"/>
  <c r="G64" i="14"/>
  <c r="G29" i="5"/>
  <c r="J29" i="5" s="1"/>
  <c r="I64" i="14"/>
  <c r="L64" i="14" s="1"/>
  <c r="I70" i="14"/>
  <c r="L70" i="14" s="1"/>
  <c r="E38" i="5"/>
  <c r="H31" i="16"/>
  <c r="G31" i="16"/>
  <c r="I31" i="16"/>
  <c r="G62" i="14"/>
  <c r="I62" i="14"/>
  <c r="H62" i="14"/>
  <c r="H29" i="14"/>
  <c r="I29" i="14"/>
  <c r="G29" i="14"/>
  <c r="G26" i="14"/>
  <c r="H26" i="14"/>
  <c r="I26" i="14"/>
  <c r="G22" i="16"/>
  <c r="I22" i="16"/>
  <c r="H22" i="16"/>
  <c r="I23" i="15"/>
  <c r="I50" i="14"/>
  <c r="H50" i="14"/>
  <c r="G50" i="14"/>
  <c r="G33" i="14"/>
  <c r="I33" i="14"/>
  <c r="H33" i="14"/>
  <c r="G26" i="16"/>
  <c r="H26" i="16"/>
  <c r="G29" i="1"/>
  <c r="D12" i="9" s="1"/>
  <c r="H21" i="15"/>
  <c r="G21" i="15"/>
  <c r="I21" i="15"/>
  <c r="J21" i="15"/>
  <c r="L42" i="3"/>
  <c r="C42" i="3"/>
  <c r="L25" i="3"/>
  <c r="I27" i="14"/>
  <c r="H27" i="14"/>
  <c r="G27" i="14"/>
  <c r="Q111" i="1"/>
  <c r="H45" i="3" s="1"/>
  <c r="J29" i="1"/>
  <c r="G60" i="1"/>
  <c r="M72" i="1"/>
  <c r="F27" i="7" s="1"/>
  <c r="F24" i="8" s="1"/>
  <c r="Q116" i="1"/>
  <c r="H51" i="3" s="1"/>
  <c r="J51" i="3" s="1"/>
  <c r="R21" i="1"/>
  <c r="C30" i="3"/>
  <c r="G28" i="14"/>
  <c r="H28" i="14"/>
  <c r="I28" i="14"/>
  <c r="F38" i="5"/>
  <c r="F71" i="5" s="1"/>
  <c r="G65" i="5"/>
  <c r="J65" i="5" s="1"/>
  <c r="R14" i="1"/>
  <c r="S14" i="1" s="1"/>
  <c r="H23" i="5" s="1"/>
  <c r="G27" i="15"/>
  <c r="J27" i="15"/>
  <c r="I27" i="15"/>
  <c r="H27" i="15"/>
  <c r="D24" i="8"/>
  <c r="L73" i="1"/>
  <c r="R108" i="1"/>
  <c r="S108" i="1" s="1"/>
  <c r="C17" i="3"/>
  <c r="J17" i="3"/>
  <c r="L17" i="3"/>
  <c r="Q101" i="1"/>
  <c r="H35" i="3" s="1"/>
  <c r="L35" i="3" s="1"/>
  <c r="L30" i="3"/>
  <c r="Q114" i="1"/>
  <c r="H48" i="3" s="1"/>
  <c r="J25" i="3"/>
  <c r="C25" i="3"/>
  <c r="J35" i="6"/>
  <c r="S52" i="1"/>
  <c r="H61" i="5" s="1"/>
  <c r="S53" i="1"/>
  <c r="H62" i="5" s="1"/>
  <c r="S54" i="1"/>
  <c r="H63" i="5" s="1"/>
  <c r="S58" i="1"/>
  <c r="H67" i="5" s="1"/>
  <c r="S51" i="1"/>
  <c r="H60" i="5" s="1"/>
  <c r="G60" i="5"/>
  <c r="J60" i="5" s="1"/>
  <c r="D67" i="5"/>
  <c r="D69" i="5" s="1"/>
  <c r="D71" i="5" s="1"/>
  <c r="S20" i="1"/>
  <c r="H29" i="5" s="1"/>
  <c r="G64" i="5"/>
  <c r="J64" i="5" s="1"/>
  <c r="S55" i="1"/>
  <c r="H64" i="5" s="1"/>
  <c r="G66" i="5"/>
  <c r="J66" i="5" s="1"/>
  <c r="S57" i="1"/>
  <c r="H66" i="5" s="1"/>
  <c r="R47" i="1"/>
  <c r="R43" i="1"/>
  <c r="G44" i="1"/>
  <c r="J27" i="6"/>
  <c r="G42" i="5"/>
  <c r="J42" i="5" s="1"/>
  <c r="T33" i="1"/>
  <c r="I17" i="9" s="1"/>
  <c r="S33" i="1"/>
  <c r="H42" i="5" s="1"/>
  <c r="T22" i="1"/>
  <c r="S22" i="1"/>
  <c r="H31" i="5" s="1"/>
  <c r="S12" i="1"/>
  <c r="H21" i="5" s="1"/>
  <c r="P123" i="1"/>
  <c r="Q119" i="1"/>
  <c r="R119" i="1" s="1"/>
  <c r="M62" i="1"/>
  <c r="D18" i="9"/>
  <c r="S50" i="1"/>
  <c r="G59" i="5"/>
  <c r="I41" i="14"/>
  <c r="G41" i="14"/>
  <c r="H41" i="14"/>
  <c r="H35" i="14"/>
  <c r="G35" i="14"/>
  <c r="I35" i="14"/>
  <c r="E68" i="5"/>
  <c r="E69" i="5" s="1"/>
  <c r="J60" i="1"/>
  <c r="R59" i="1"/>
  <c r="R19" i="1"/>
  <c r="S39" i="1"/>
  <c r="G48" i="5"/>
  <c r="T39" i="1"/>
  <c r="H25" i="16" l="1"/>
  <c r="G36" i="5"/>
  <c r="J36" i="5" s="1"/>
  <c r="I24" i="15"/>
  <c r="H15" i="14"/>
  <c r="L15" i="14" s="1"/>
  <c r="J38" i="3"/>
  <c r="C38" i="3"/>
  <c r="G22" i="14"/>
  <c r="I31" i="14"/>
  <c r="T27" i="1"/>
  <c r="I16" i="9" s="1"/>
  <c r="L74" i="14"/>
  <c r="G36" i="14"/>
  <c r="I42" i="14"/>
  <c r="I40" i="14"/>
  <c r="L40" i="14" s="1"/>
  <c r="J23" i="6"/>
  <c r="I25" i="16"/>
  <c r="G55" i="5"/>
  <c r="J55" i="5" s="1"/>
  <c r="I43" i="14"/>
  <c r="L43" i="14" s="1"/>
  <c r="G43" i="14"/>
  <c r="G44" i="14"/>
  <c r="R34" i="1"/>
  <c r="R97" i="1"/>
  <c r="S97" i="1" s="1"/>
  <c r="L32" i="3"/>
  <c r="J32" i="3"/>
  <c r="C32" i="3"/>
  <c r="R115" i="1"/>
  <c r="S115" i="1" s="1"/>
  <c r="H18" i="7"/>
  <c r="J26" i="6"/>
  <c r="S31" i="1"/>
  <c r="H40" i="5" s="1"/>
  <c r="H43" i="5" s="1"/>
  <c r="S17" i="1"/>
  <c r="H26" i="5" s="1"/>
  <c r="L51" i="14"/>
  <c r="L39" i="3"/>
  <c r="I68" i="14"/>
  <c r="G54" i="14"/>
  <c r="L38" i="14"/>
  <c r="S8" i="1"/>
  <c r="H17" i="5" s="1"/>
  <c r="I44" i="14"/>
  <c r="L44" i="14" s="1"/>
  <c r="I24" i="14"/>
  <c r="L24" i="14" s="1"/>
  <c r="T8" i="1"/>
  <c r="G24" i="14"/>
  <c r="G26" i="5"/>
  <c r="J26" i="5" s="1"/>
  <c r="S192" i="1"/>
  <c r="G84" i="14" s="1"/>
  <c r="R78" i="1"/>
  <c r="S78" i="1" s="1"/>
  <c r="C14" i="3"/>
  <c r="G20" i="15"/>
  <c r="H68" i="14"/>
  <c r="H22" i="14"/>
  <c r="L22" i="14" s="1"/>
  <c r="G63" i="14"/>
  <c r="I63" i="14"/>
  <c r="L63" i="14" s="1"/>
  <c r="L37" i="14"/>
  <c r="H42" i="14"/>
  <c r="L42" i="14" s="1"/>
  <c r="L48" i="14"/>
  <c r="G25" i="7"/>
  <c r="H25" i="7" s="1"/>
  <c r="S66" i="1"/>
  <c r="S68" i="1" s="1"/>
  <c r="T14" i="1"/>
  <c r="I13" i="9" s="1"/>
  <c r="T21" i="1"/>
  <c r="S21" i="1"/>
  <c r="H30" i="5" s="1"/>
  <c r="F33" i="16"/>
  <c r="I54" i="14"/>
  <c r="L54" i="14" s="1"/>
  <c r="L14" i="3"/>
  <c r="G31" i="14"/>
  <c r="L21" i="3"/>
  <c r="F22" i="8"/>
  <c r="G22" i="8" s="1"/>
  <c r="F25" i="7"/>
  <c r="F28" i="7" s="1"/>
  <c r="I18" i="7"/>
  <c r="H20" i="15"/>
  <c r="G59" i="14"/>
  <c r="I20" i="15"/>
  <c r="C21" i="3"/>
  <c r="F29" i="15"/>
  <c r="I25" i="15"/>
  <c r="H25" i="15"/>
  <c r="I69" i="14"/>
  <c r="C27" i="3"/>
  <c r="J27" i="3"/>
  <c r="L27" i="3"/>
  <c r="G25" i="15"/>
  <c r="I35" i="9" s="1"/>
  <c r="R91" i="1"/>
  <c r="S91" i="1" s="1"/>
  <c r="L50" i="3"/>
  <c r="J50" i="3"/>
  <c r="C50" i="3"/>
  <c r="H59" i="14"/>
  <c r="L59" i="14" s="1"/>
  <c r="L57" i="14"/>
  <c r="G69" i="14"/>
  <c r="L23" i="14"/>
  <c r="L20" i="14"/>
  <c r="L60" i="14"/>
  <c r="E76" i="14"/>
  <c r="L33" i="14"/>
  <c r="L50" i="14"/>
  <c r="L72" i="14"/>
  <c r="L36" i="14"/>
  <c r="F76" i="14"/>
  <c r="H25" i="14"/>
  <c r="L25" i="14" s="1"/>
  <c r="L32" i="14"/>
  <c r="R105" i="1"/>
  <c r="S105" i="1" s="1"/>
  <c r="R111" i="1"/>
  <c r="S111" i="1" s="1"/>
  <c r="L49" i="14"/>
  <c r="L31" i="14"/>
  <c r="L17" i="14"/>
  <c r="G33" i="16"/>
  <c r="I36" i="9" s="1"/>
  <c r="J29" i="3"/>
  <c r="C29" i="3"/>
  <c r="R192" i="1"/>
  <c r="F84" i="14" s="1"/>
  <c r="J47" i="3"/>
  <c r="L47" i="3"/>
  <c r="C47" i="3"/>
  <c r="I24" i="16"/>
  <c r="I33" i="16" s="1"/>
  <c r="H24" i="16"/>
  <c r="H33" i="16" s="1"/>
  <c r="I54" i="9" s="1"/>
  <c r="J26" i="3"/>
  <c r="C26" i="3"/>
  <c r="L26" i="3"/>
  <c r="L30" i="14"/>
  <c r="G49" i="5"/>
  <c r="J49" i="5" s="1"/>
  <c r="T40" i="1"/>
  <c r="T41" i="1" s="1"/>
  <c r="S40" i="1"/>
  <c r="H49" i="5" s="1"/>
  <c r="G27" i="7"/>
  <c r="H27" i="7" s="1"/>
  <c r="J27" i="7" s="1"/>
  <c r="C16" i="3"/>
  <c r="R112" i="1"/>
  <c r="S112" i="1" s="1"/>
  <c r="R103" i="1"/>
  <c r="S103" i="1" s="1"/>
  <c r="J39" i="3"/>
  <c r="R113" i="1"/>
  <c r="S113" i="1" s="1"/>
  <c r="J52" i="3"/>
  <c r="L52" i="3"/>
  <c r="C52" i="3"/>
  <c r="J22" i="6"/>
  <c r="G25" i="14"/>
  <c r="L67" i="14"/>
  <c r="R96" i="1"/>
  <c r="S96" i="1" s="1"/>
  <c r="L24" i="3"/>
  <c r="L44" i="3"/>
  <c r="C44" i="3"/>
  <c r="J44" i="3"/>
  <c r="C31" i="3"/>
  <c r="L31" i="3"/>
  <c r="J31" i="3"/>
  <c r="C24" i="3"/>
  <c r="R117" i="1"/>
  <c r="S117" i="1" s="1"/>
  <c r="R89" i="1"/>
  <c r="S89" i="1" s="1"/>
  <c r="J62" i="1"/>
  <c r="D17" i="9" s="1"/>
  <c r="D15" i="9"/>
  <c r="L16" i="3"/>
  <c r="G42" i="16"/>
  <c r="R106" i="1"/>
  <c r="S106" i="1" s="1"/>
  <c r="L40" i="3"/>
  <c r="J40" i="3"/>
  <c r="C40" i="3"/>
  <c r="J43" i="5"/>
  <c r="L75" i="14"/>
  <c r="R100" i="1"/>
  <c r="S100" i="1" s="1"/>
  <c r="L34" i="14"/>
  <c r="R80" i="1"/>
  <c r="S80" i="1" s="1"/>
  <c r="C46" i="3"/>
  <c r="L46" i="3"/>
  <c r="J46" i="3"/>
  <c r="C37" i="3"/>
  <c r="L37" i="3"/>
  <c r="J37" i="3"/>
  <c r="L34" i="3"/>
  <c r="C34" i="3"/>
  <c r="J34" i="3"/>
  <c r="F42" i="16"/>
  <c r="L27" i="14"/>
  <c r="L13" i="14"/>
  <c r="E71" i="5"/>
  <c r="L29" i="14"/>
  <c r="C51" i="3"/>
  <c r="L51" i="3"/>
  <c r="L26" i="14"/>
  <c r="G23" i="5"/>
  <c r="J23" i="5" s="1"/>
  <c r="J29" i="15"/>
  <c r="I53" i="9" s="1"/>
  <c r="L62" i="14"/>
  <c r="J48" i="3"/>
  <c r="L48" i="3"/>
  <c r="C48" i="3"/>
  <c r="R114" i="1"/>
  <c r="S114" i="1" s="1"/>
  <c r="G24" i="8"/>
  <c r="D27" i="8"/>
  <c r="J21" i="6"/>
  <c r="G30" i="5"/>
  <c r="J30" i="5" s="1"/>
  <c r="L45" i="3"/>
  <c r="J45" i="3"/>
  <c r="C45" i="3"/>
  <c r="L35" i="14"/>
  <c r="C35" i="3"/>
  <c r="L28" i="14"/>
  <c r="J35" i="3"/>
  <c r="M73" i="1"/>
  <c r="D23" i="9" s="1"/>
  <c r="R72" i="1"/>
  <c r="R101" i="1"/>
  <c r="S101" i="1" s="1"/>
  <c r="R116" i="1"/>
  <c r="S116" i="1" s="1"/>
  <c r="G62" i="1"/>
  <c r="G56" i="5"/>
  <c r="J56" i="5" s="1"/>
  <c r="S47" i="1"/>
  <c r="H56" i="5" s="1"/>
  <c r="R48" i="1"/>
  <c r="H55" i="5"/>
  <c r="J34" i="6"/>
  <c r="R44" i="1"/>
  <c r="S43" i="1"/>
  <c r="G52" i="5"/>
  <c r="T34" i="1"/>
  <c r="G43" i="5"/>
  <c r="S119" i="1"/>
  <c r="Q123" i="1"/>
  <c r="D28" i="9" s="1"/>
  <c r="H53" i="3"/>
  <c r="J59" i="5"/>
  <c r="L41" i="14"/>
  <c r="H59" i="5"/>
  <c r="G68" i="5"/>
  <c r="J68" i="5" s="1"/>
  <c r="S59" i="1"/>
  <c r="H68" i="5" s="1"/>
  <c r="R60" i="1"/>
  <c r="G28" i="5"/>
  <c r="J20" i="6"/>
  <c r="S19" i="1"/>
  <c r="R29" i="1"/>
  <c r="H48" i="5"/>
  <c r="J48" i="5"/>
  <c r="S41" i="1" l="1"/>
  <c r="I27" i="9"/>
  <c r="S34" i="1"/>
  <c r="L68" i="14"/>
  <c r="J50" i="5"/>
  <c r="S229" i="1"/>
  <c r="H29" i="15"/>
  <c r="I51" i="9" s="1"/>
  <c r="I29" i="15"/>
  <c r="I52" i="9" s="1"/>
  <c r="H76" i="14"/>
  <c r="T29" i="1"/>
  <c r="T62" i="1" s="1"/>
  <c r="H50" i="5"/>
  <c r="I76" i="14"/>
  <c r="I27" i="7"/>
  <c r="I28" i="7" s="1"/>
  <c r="L69" i="14"/>
  <c r="G76" i="14"/>
  <c r="I34" i="9" s="1"/>
  <c r="G50" i="5"/>
  <c r="R229" i="1"/>
  <c r="V190" i="1"/>
  <c r="D41" i="9"/>
  <c r="D43" i="9" s="1"/>
  <c r="J37" i="6"/>
  <c r="I30" i="9" s="1"/>
  <c r="F17" i="8"/>
  <c r="F27" i="8" s="1"/>
  <c r="S123" i="1"/>
  <c r="J64" i="3" s="1"/>
  <c r="S72" i="1"/>
  <c r="S73" i="1" s="1"/>
  <c r="H39" i="7" s="1"/>
  <c r="R73" i="1"/>
  <c r="G39" i="7" s="1"/>
  <c r="R123" i="1"/>
  <c r="G28" i="7"/>
  <c r="S60" i="1"/>
  <c r="R62" i="1"/>
  <c r="S48" i="1"/>
  <c r="H69" i="5"/>
  <c r="G53" i="5"/>
  <c r="J52" i="5"/>
  <c r="J53" i="5" s="1"/>
  <c r="S44" i="1"/>
  <c r="H52" i="5"/>
  <c r="H53" i="5" s="1"/>
  <c r="L53" i="3"/>
  <c r="I48" i="9" s="1"/>
  <c r="J53" i="3"/>
  <c r="C53" i="3"/>
  <c r="H28" i="5"/>
  <c r="H38" i="5" s="1"/>
  <c r="S29" i="1"/>
  <c r="J69" i="5"/>
  <c r="J28" i="5"/>
  <c r="J38" i="5" s="1"/>
  <c r="G38" i="5"/>
  <c r="G69" i="5"/>
  <c r="I50" i="9" l="1"/>
  <c r="H77" i="14"/>
  <c r="D45" i="9"/>
  <c r="I33" i="9"/>
  <c r="I45" i="9"/>
  <c r="R248" i="1"/>
  <c r="H28" i="7"/>
  <c r="I31" i="9" s="1"/>
  <c r="G17" i="8"/>
  <c r="I17" i="8" s="1"/>
  <c r="I27" i="8" s="1"/>
  <c r="J28" i="7"/>
  <c r="I46" i="9" s="1"/>
  <c r="H71" i="5"/>
  <c r="H73" i="5" s="1"/>
  <c r="I29" i="9" s="1"/>
  <c r="F79" i="5"/>
  <c r="H80" i="5" s="1"/>
  <c r="J71" i="5"/>
  <c r="S62" i="1"/>
  <c r="H79" i="5" s="1"/>
  <c r="G71" i="5"/>
  <c r="J73" i="5" l="1"/>
  <c r="I44" i="9" s="1"/>
  <c r="I38" i="9"/>
  <c r="I40" i="9" s="1"/>
  <c r="G27" i="8"/>
  <c r="I47" i="9"/>
  <c r="I56" i="9" l="1"/>
  <c r="D54" i="9" s="1"/>
  <c r="D59" i="9" s="1"/>
</calcChain>
</file>

<file path=xl/comments1.xml><?xml version="1.0" encoding="utf-8"?>
<comments xmlns="http://schemas.openxmlformats.org/spreadsheetml/2006/main">
  <authors>
    <author xml:space="preserve"> </author>
  </authors>
  <commentList>
    <comment ref="M1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Salary/40 X 1.5 X # of hours over 8
</t>
        </r>
      </text>
    </comment>
  </commentList>
</comments>
</file>

<file path=xl/sharedStrings.xml><?xml version="1.0" encoding="utf-8"?>
<sst xmlns="http://schemas.openxmlformats.org/spreadsheetml/2006/main" count="819" uniqueCount="409">
  <si>
    <t>Pension</t>
  </si>
  <si>
    <t>Choreographer</t>
  </si>
  <si>
    <r>
      <t xml:space="preserve">Work Call and rehearsal hours for </t>
    </r>
    <r>
      <rPr>
        <b/>
        <sz val="10"/>
        <rFont val="Arial Narrow"/>
        <family val="2"/>
      </rPr>
      <t>Friday</t>
    </r>
  </si>
  <si>
    <t>FK Partners</t>
  </si>
  <si>
    <t>Sarah Galbraith</t>
  </si>
  <si>
    <t>322 West 48th Street</t>
  </si>
  <si>
    <t>Director</t>
  </si>
  <si>
    <t>Start</t>
  </si>
  <si>
    <t>Date</t>
  </si>
  <si>
    <t xml:space="preserve">Social </t>
  </si>
  <si>
    <t>Security #</t>
  </si>
  <si>
    <t>Regular</t>
  </si>
  <si>
    <t>Sendroff &amp; Associates (Shankel)</t>
  </si>
  <si>
    <t>Sendroff &amp; Associates (Louizos)</t>
  </si>
  <si>
    <t>DDO Artists (Encinias)</t>
  </si>
  <si>
    <t>Payroll Summary Sheet</t>
  </si>
  <si>
    <t>AMOUNT</t>
  </si>
  <si>
    <t>New York NY  10036</t>
  </si>
  <si>
    <t>Report Prepared by:</t>
  </si>
  <si>
    <t>LOCAL 802</t>
  </si>
  <si>
    <t>United Scenic Artists, Local 829</t>
  </si>
  <si>
    <t xml:space="preserve">   </t>
  </si>
  <si>
    <t>Davenport Theatrical Enterprises - Prod Roy.</t>
  </si>
  <si>
    <t>First Performance:</t>
  </si>
  <si>
    <t>Davenport Theatrical Enterprises - EP</t>
  </si>
  <si>
    <t>Martian Entertainment - GM</t>
  </si>
  <si>
    <t>IATSE Annuity Fund ATPAM</t>
  </si>
  <si>
    <t>Meal Penalty</t>
  </si>
  <si>
    <t>Adjustments</t>
  </si>
  <si>
    <t>Start Date</t>
  </si>
  <si>
    <t>WEEK ENDING</t>
  </si>
  <si>
    <t>Agent Commissions:</t>
  </si>
  <si>
    <t>Fees:</t>
  </si>
  <si>
    <t>Rentals:</t>
  </si>
  <si>
    <t>TOTAL AEA EMPLOYEES:</t>
  </si>
  <si>
    <t>STG. MGR. sub total:</t>
  </si>
  <si>
    <t>(reduced from $1840 through 2/26/06)</t>
  </si>
  <si>
    <t>Avalon Artists (Celaya)</t>
  </si>
  <si>
    <t>Gail Brassard</t>
  </si>
  <si>
    <t>Simon Matthews</t>
  </si>
  <si>
    <t>Creative Fixed AWC:</t>
  </si>
  <si>
    <t>Amount</t>
  </si>
  <si>
    <t>Contribution</t>
  </si>
  <si>
    <t>Kevin Del Aguila - Add'l Compensation</t>
  </si>
  <si>
    <t>Overtime hours(1.5 of 1/40) to pay out</t>
  </si>
  <si>
    <t>Reason for overtime pay</t>
  </si>
  <si>
    <t>Overtime</t>
  </si>
  <si>
    <t>Social Security #</t>
  </si>
  <si>
    <t>FEI#:</t>
  </si>
  <si>
    <r>
      <t xml:space="preserve">Work Call and rehearsal hours for </t>
    </r>
    <r>
      <rPr>
        <b/>
        <sz val="10"/>
        <rFont val="Arial Narrow"/>
        <family val="2"/>
      </rPr>
      <t>Monday</t>
    </r>
  </si>
  <si>
    <t>165 West 46th Street - New York NY  10036</t>
  </si>
  <si>
    <t>DUES, WELFARE &amp; PENSION REPORT</t>
  </si>
  <si>
    <t>ATPAM</t>
  </si>
  <si>
    <t>(as invoiced)</t>
  </si>
  <si>
    <t>(waived through 2/26/06)</t>
  </si>
  <si>
    <t>Royalty</t>
  </si>
  <si>
    <t>Paid</t>
  </si>
  <si>
    <t>Performance</t>
  </si>
  <si>
    <t>Rehearsal</t>
  </si>
  <si>
    <t>Total work call and rehearsal hours</t>
  </si>
  <si>
    <t>6th pay</t>
  </si>
  <si>
    <t>David Matos - Guitar Rental</t>
  </si>
  <si>
    <r>
      <t xml:space="preserve">Work Call and rehearsal hours for </t>
    </r>
    <r>
      <rPr>
        <b/>
        <sz val="10"/>
        <rFont val="Arial Narrow"/>
        <family val="2"/>
      </rPr>
      <t>Sunday</t>
    </r>
  </si>
  <si>
    <t>(reduced from 3925 through 2/26/06)</t>
  </si>
  <si>
    <t>Entered at Overtime on Master Page</t>
  </si>
  <si>
    <t>IATSE PAYROLL</t>
  </si>
  <si>
    <t>No.</t>
  </si>
  <si>
    <t>Adjustment</t>
  </si>
  <si>
    <t>Per</t>
  </si>
  <si>
    <t>Diem</t>
  </si>
  <si>
    <t>165 West 46th Street - New York, NY 10036</t>
  </si>
  <si>
    <t>Davenport Theatrical Enterprises - Auth</t>
  </si>
  <si>
    <t>Stafford Arima</t>
  </si>
  <si>
    <t xml:space="preserve">Deferral </t>
  </si>
  <si>
    <t>401(k) REPORT</t>
  </si>
  <si>
    <t>Extra</t>
  </si>
  <si>
    <t>OT / Perf</t>
  </si>
  <si>
    <t>Total OT hours</t>
  </si>
  <si>
    <t>One Dream Sound</t>
  </si>
  <si>
    <t>Franklin Weinrib Rudell</t>
  </si>
  <si>
    <t>Tom D'Angora</t>
  </si>
  <si>
    <t>Employee</t>
  </si>
  <si>
    <t>Salary</t>
  </si>
  <si>
    <t>TOTALS:</t>
  </si>
  <si>
    <t>NOTES</t>
  </si>
  <si>
    <t>MUSICIAN TOTALS:</t>
  </si>
  <si>
    <t>MGMT. TOTALS:</t>
  </si>
  <si>
    <t>29 West 38th Street, 15th Floor, New York, NY 10018</t>
  </si>
  <si>
    <t>Doug Katsaros</t>
  </si>
  <si>
    <t>NK Productions</t>
  </si>
  <si>
    <r>
      <t xml:space="preserve">Work Call and rehearsal hours for </t>
    </r>
    <r>
      <rPr>
        <b/>
        <sz val="10"/>
        <rFont val="Arial Narrow"/>
        <family val="2"/>
      </rPr>
      <t>Tuesday</t>
    </r>
  </si>
  <si>
    <r>
      <t xml:space="preserve">Work Call and rehearsal hours for </t>
    </r>
    <r>
      <rPr>
        <b/>
        <sz val="10"/>
        <rFont val="Arial Narrow"/>
        <family val="2"/>
      </rPr>
      <t>Weds</t>
    </r>
    <r>
      <rPr>
        <sz val="10"/>
        <rFont val="Arial Narrow"/>
        <family val="2"/>
      </rPr>
      <t>.</t>
    </r>
  </si>
  <si>
    <r>
      <t xml:space="preserve">Work Call and rehearsal hours for </t>
    </r>
    <r>
      <rPr>
        <b/>
        <sz val="10"/>
        <rFont val="Arial Narrow"/>
        <family val="2"/>
      </rPr>
      <t>Thurs.</t>
    </r>
  </si>
  <si>
    <t>(300 - up to 74999; 400 - 75000; 500 - 85000; 600 - 90000)</t>
  </si>
  <si>
    <t>Health</t>
  </si>
  <si>
    <t>DEPT TOTAL:</t>
  </si>
  <si>
    <t>TOTAL:</t>
  </si>
  <si>
    <t>Check #</t>
  </si>
  <si>
    <t>Christopher Gattelli</t>
  </si>
  <si>
    <t>Avalon Artists (Moench)</t>
  </si>
  <si>
    <t>Nicolosi (Maynard)</t>
  </si>
  <si>
    <t>Krasny (Alves)</t>
  </si>
  <si>
    <t>Michael Patrick Walker</t>
  </si>
  <si>
    <t>Kevin Del Aguila</t>
  </si>
  <si>
    <t>Actors' Equity Association</t>
  </si>
  <si>
    <t>Social</t>
  </si>
  <si>
    <t>Security</t>
  </si>
  <si>
    <t>Participant</t>
  </si>
  <si>
    <t>Deferral</t>
  </si>
  <si>
    <t>Aged in Wood - Prod Royalty</t>
  </si>
  <si>
    <t>PENSION &amp; WELFARE REPORT</t>
  </si>
  <si>
    <t>Week Ending</t>
  </si>
  <si>
    <t>AWC</t>
  </si>
  <si>
    <t>Scenic Designer</t>
  </si>
  <si>
    <t>Lighting Designer</t>
  </si>
  <si>
    <t>Costume Designer</t>
  </si>
  <si>
    <t>P A Y R O L L</t>
  </si>
  <si>
    <t>55 West 39th Street, 5th Floor - New York NY  10018</t>
  </si>
  <si>
    <t>N/A</t>
  </si>
  <si>
    <t>Actor's Equity Association</t>
  </si>
  <si>
    <t>Press Agent</t>
  </si>
  <si>
    <t>Welfare</t>
  </si>
  <si>
    <t>Annuity</t>
  </si>
  <si>
    <t>AEA Name/Dept.</t>
  </si>
  <si>
    <t>Pay</t>
  </si>
  <si>
    <t>Company Manager</t>
  </si>
  <si>
    <t>TOTAL</t>
  </si>
  <si>
    <t>Entered as Misc.Adjustments Master Page</t>
  </si>
  <si>
    <r>
      <t xml:space="preserve">Work Call and rehearsal hours for </t>
    </r>
    <r>
      <rPr>
        <b/>
        <sz val="10"/>
        <rFont val="Arial Narrow"/>
        <family val="2"/>
      </rPr>
      <t>Saturday</t>
    </r>
  </si>
  <si>
    <t>Dues</t>
  </si>
  <si>
    <t>Vacation</t>
  </si>
  <si>
    <t>Royalty Participants:</t>
  </si>
  <si>
    <t>Gary Adler</t>
  </si>
  <si>
    <t>ANNUITY / 401(k) CONTRIBUTION</t>
  </si>
  <si>
    <t>401(k) Deferred</t>
  </si>
  <si>
    <t>Reh/OT Hrs</t>
  </si>
  <si>
    <t>7th Day = 1/6th  Extra</t>
  </si>
  <si>
    <t>1 Extra 6th Equals</t>
  </si>
  <si>
    <t>Marc Kessler</t>
  </si>
  <si>
    <t>Martian Entertainment - Office</t>
  </si>
  <si>
    <t>Lynne Shankel</t>
  </si>
  <si>
    <t>Member Name</t>
  </si>
  <si>
    <t>Gross</t>
  </si>
  <si>
    <t>Production Resource Group</t>
  </si>
  <si>
    <t>American Federation of Musicians</t>
  </si>
  <si>
    <t xml:space="preserve"> </t>
  </si>
  <si>
    <t>Anna Louizos</t>
  </si>
  <si>
    <t>Notes</t>
  </si>
  <si>
    <t>Aged In Wood - POF</t>
  </si>
  <si>
    <t>Davenport Theatrical Enterprises - POF</t>
  </si>
  <si>
    <t>Dave Clemmons Casting</t>
  </si>
  <si>
    <t>CREW TOTALS</t>
  </si>
  <si>
    <t>PAYROLL TOTALS:</t>
  </si>
  <si>
    <t>Employee Wages, Taxes and Adjustments</t>
  </si>
  <si>
    <t>Deductions from Gross Pay</t>
  </si>
  <si>
    <t>Total Deductions from Gross Pay</t>
  </si>
  <si>
    <t>PRINCIPAL  sub total:</t>
  </si>
  <si>
    <t>PRINCIPALS</t>
  </si>
  <si>
    <t>ASST. STAGE MANAGER</t>
  </si>
  <si>
    <t>Enrollment Date</t>
  </si>
  <si>
    <t>Soc. Sec. #</t>
  </si>
  <si>
    <t>62 West 45th Street, Ste. 901 - New York NY  10036</t>
  </si>
  <si>
    <t>Office: (212) 874-5348</t>
  </si>
  <si>
    <t>Stage Directors and Choreographers Society</t>
  </si>
  <si>
    <t>1501 Broadway, Suite 1701</t>
  </si>
  <si>
    <t>ENSEMBLE sub total:</t>
  </si>
  <si>
    <t>SWING/ UNDERSTUDY sub total</t>
  </si>
  <si>
    <t>ENSEMBLE</t>
  </si>
  <si>
    <t>SWING / UNDERSTUDY</t>
  </si>
  <si>
    <t>STAGE MANAGER</t>
  </si>
  <si>
    <t>Rehearsal Hours</t>
  </si>
  <si>
    <t>MD Adjustment</t>
  </si>
  <si>
    <t>Weekly Salary</t>
  </si>
  <si>
    <t>Reh Rate</t>
  </si>
  <si>
    <t>Additional Pay</t>
  </si>
  <si>
    <t>LOCAL ONE TOTALS</t>
  </si>
  <si>
    <t>LOCAL 764 TOTALS</t>
  </si>
  <si>
    <t>LOCAL 306 TOTAL</t>
  </si>
  <si>
    <t>Work Call (Hour 37 - 40)</t>
  </si>
  <si>
    <t>Services</t>
  </si>
  <si>
    <t xml:space="preserve">P &amp; W </t>
  </si>
  <si>
    <t>Rate</t>
  </si>
  <si>
    <t>27-0909368</t>
  </si>
  <si>
    <t>320 W. 46th Street, 6th Floor</t>
  </si>
  <si>
    <t>Local One Employees</t>
  </si>
  <si>
    <t>Total Welfare and Pension</t>
  </si>
  <si>
    <t>IATSE - Local One</t>
  </si>
  <si>
    <t>Wardrobe Local 764</t>
  </si>
  <si>
    <t>545 W. 45th St. 2nd Fl., New York, NY  10036</t>
  </si>
  <si>
    <t>Wardrobe Local 764 Employees</t>
  </si>
  <si>
    <t>DUES, WELFARE, PENSION &amp; ANNUITY REPORT</t>
  </si>
  <si>
    <t>FEIN#:</t>
  </si>
  <si>
    <t>IATSE Local No. 306 for Ushers</t>
  </si>
  <si>
    <t>FOR WEEK ENDING:</t>
  </si>
  <si>
    <t>PAYROLL ENDING</t>
  </si>
  <si>
    <t xml:space="preserve"> Dues, Welfare and Pension Report</t>
  </si>
  <si>
    <t>P&amp;W</t>
  </si>
  <si>
    <t>Sound Designers</t>
  </si>
  <si>
    <t>Acme Sound Partners</t>
  </si>
  <si>
    <t>220 W. 98th St., #3J</t>
  </si>
  <si>
    <t>New York, NY  10025</t>
  </si>
  <si>
    <t>EIN: 13-4133327</t>
  </si>
  <si>
    <t>Partners Names</t>
  </si>
  <si>
    <t>SS#</t>
  </si>
  <si>
    <t>Nevin Steinberg</t>
  </si>
  <si>
    <t>Mark Menard</t>
  </si>
  <si>
    <t>Tom Clark</t>
  </si>
  <si>
    <t>158-46-6161</t>
  </si>
  <si>
    <t>054-64-2798</t>
  </si>
  <si>
    <t>047-52-9133</t>
  </si>
  <si>
    <t>Bailey, Kyle</t>
  </si>
  <si>
    <t>Frankovich, Alexandra</t>
  </si>
  <si>
    <t>McGuire, Daniel</t>
  </si>
  <si>
    <t>Nunes, Travis</t>
  </si>
  <si>
    <t>Rolph, Dan</t>
  </si>
  <si>
    <t>Ciccone, Kristin</t>
  </si>
  <si>
    <t>Brisport, Jabari</t>
  </si>
  <si>
    <t>Salvatore, Amanda</t>
  </si>
  <si>
    <t>Cosentino, Laura</t>
  </si>
  <si>
    <t>Flyer Team</t>
  </si>
  <si>
    <t>ADJUSTMENTS</t>
  </si>
  <si>
    <t>TOTAL QUICKBOOKS PAYROLL:</t>
  </si>
  <si>
    <t>Hirstreet, Michael</t>
  </si>
  <si>
    <t>Sprague, Ryan</t>
  </si>
  <si>
    <t>Bekhit, Omar</t>
  </si>
  <si>
    <t>McGrory, Francesca</t>
  </si>
  <si>
    <t>Warden, Claire</t>
  </si>
  <si>
    <t>Krebs, Joshua</t>
  </si>
  <si>
    <t>Pietri, Zahyde</t>
  </si>
  <si>
    <t>Soto, Jerry</t>
  </si>
  <si>
    <t>Jaffee, Zachariah</t>
  </si>
  <si>
    <t>Berliner, Rob</t>
  </si>
  <si>
    <t>Lichtman, Karen</t>
  </si>
  <si>
    <t>Base Rate</t>
  </si>
  <si>
    <t>25% Synth Fee</t>
  </si>
  <si>
    <t>50% MD Fee</t>
  </si>
  <si>
    <t>2010-2011 Rates:</t>
  </si>
  <si>
    <t>12.5% Double</t>
  </si>
  <si>
    <t>MD</t>
  </si>
  <si>
    <t>Drummer</t>
  </si>
  <si>
    <t>Performance Rate</t>
  </si>
  <si>
    <t>Rehearsal Rate</t>
  </si>
  <si>
    <t>Key2</t>
  </si>
  <si>
    <t>Reeds</t>
  </si>
  <si>
    <t>15% Associate</t>
  </si>
  <si>
    <t>Jones, Ricky</t>
  </si>
  <si>
    <t>Thompson, Adam</t>
  </si>
  <si>
    <t>Position</t>
  </si>
  <si>
    <t>Romano, Jason</t>
  </si>
  <si>
    <t>Sutton, Hilary</t>
  </si>
  <si>
    <t>Martino, Brooke</t>
  </si>
  <si>
    <t>Employee
"Legal" Name</t>
  </si>
  <si>
    <t>Balance Due</t>
  </si>
  <si>
    <t>McIntosh, Peter</t>
  </si>
  <si>
    <t>(Music Instrument Maintenance / Flyer Commission)</t>
  </si>
  <si>
    <t>Mace, Alex</t>
  </si>
  <si>
    <t>Flanagan, Laura</t>
  </si>
  <si>
    <t>Hussey, Ryan</t>
  </si>
  <si>
    <t>Friedlander, Michael</t>
  </si>
  <si>
    <t>Donoghue, Jenny</t>
  </si>
  <si>
    <t>Training Pay</t>
  </si>
  <si>
    <t># of Pd Sick Days</t>
  </si>
  <si>
    <t># of Vacation</t>
  </si>
  <si>
    <t>Subtotal</t>
  </si>
  <si>
    <t>Total Rehearsal</t>
  </si>
  <si>
    <t>Total Salary</t>
  </si>
  <si>
    <t>Agent Commision</t>
  </si>
  <si>
    <t># of Perf at PSM</t>
  </si>
  <si>
    <t>Total PSM Bump</t>
  </si>
  <si>
    <t>Additional</t>
  </si>
  <si>
    <t>Rehearsal Total</t>
  </si>
  <si>
    <t>MD Rate</t>
  </si>
  <si>
    <t>MD Additional</t>
  </si>
  <si>
    <t># of Services</t>
  </si>
  <si>
    <t>Instrument Maintenance Fee</t>
  </si>
  <si>
    <t>OT (Over 40 hrs)</t>
  </si>
  <si>
    <t>Work Call / OT Pay</t>
  </si>
  <si>
    <t>Local 1 Dues</t>
  </si>
  <si>
    <t>Perf Salary</t>
  </si>
  <si>
    <t># of Perf</t>
  </si>
  <si>
    <t>Per Perf Salary</t>
  </si>
  <si>
    <t>Performance - AEA Ensemble</t>
  </si>
  <si>
    <t>Performance - AEA PSM Bump</t>
  </si>
  <si>
    <t>Performance - AEA Swing</t>
  </si>
  <si>
    <t>401(k) - AEA</t>
  </si>
  <si>
    <t>Dues - AFM 802</t>
  </si>
  <si>
    <t>Dues - ATPAM</t>
  </si>
  <si>
    <t>Dues - Local 306</t>
  </si>
  <si>
    <t>Dues - Local 764</t>
  </si>
  <si>
    <t>Dues - Local One</t>
  </si>
  <si>
    <t>Additions to Net Pay</t>
  </si>
  <si>
    <t>Music Instrument Rental</t>
  </si>
  <si>
    <t>Benefits - AEA Health</t>
  </si>
  <si>
    <t>Benefits - AEA Pension</t>
  </si>
  <si>
    <t>Benefits - AFM Pension</t>
  </si>
  <si>
    <t>Benefits - AFM Welfare</t>
  </si>
  <si>
    <t>Benefits - ATPAM Annuity</t>
  </si>
  <si>
    <t>Benefits - ATPAM Pension</t>
  </si>
  <si>
    <t>Benefits - ATPAM Welfare</t>
  </si>
  <si>
    <t>Benefits - Local 306 Welfare</t>
  </si>
  <si>
    <t>Benefits - Local One P &amp; W</t>
  </si>
  <si>
    <t>Performance Salary</t>
  </si>
  <si>
    <t>Sick / Vacation Pay</t>
  </si>
  <si>
    <t>Health Benefit</t>
  </si>
  <si>
    <t>Deductions</t>
  </si>
  <si>
    <t>Hourly Rate</t>
  </si>
  <si>
    <t>x</t>
  </si>
  <si>
    <t>Jennifer Collins Ritter, Company Manager</t>
  </si>
  <si>
    <t>Email: jritter@davenporttheatrical.com</t>
  </si>
  <si>
    <t>TOTAL Salary</t>
  </si>
  <si>
    <t>n/a</t>
  </si>
  <si>
    <t>MISC Total</t>
  </si>
  <si>
    <t>Sound Designer</t>
  </si>
  <si>
    <t>ACME SOUND PARTNERS</t>
  </si>
  <si>
    <t>Musician Hours</t>
  </si>
  <si>
    <t>ATPAM/Marketing</t>
  </si>
  <si>
    <t>Department of Labor Reporting</t>
  </si>
  <si>
    <t>TOTAL HOURS</t>
  </si>
  <si>
    <t>Crew Hours</t>
  </si>
  <si>
    <t xml:space="preserve"> Actor Hours </t>
  </si>
  <si>
    <t>c/o DTE Management</t>
  </si>
  <si>
    <t>1.5X</t>
  </si>
  <si>
    <t>Benefits - Local 764 Welfare</t>
  </si>
  <si>
    <t>Benefits - Local 764 Pension</t>
  </si>
  <si>
    <t>Performance- Crew Meal Penalty</t>
  </si>
  <si>
    <t>Performance - AEA Principals</t>
  </si>
  <si>
    <t>Performance - AEA Stage Managers</t>
  </si>
  <si>
    <t>PSM Perfs</t>
  </si>
  <si>
    <t>Total Bump</t>
  </si>
  <si>
    <t>AEA Sick/Vacation</t>
  </si>
  <si>
    <t>AEA Cast Rehearsal</t>
  </si>
  <si>
    <t>AEA SM Rehearsal</t>
  </si>
  <si>
    <t>Performance- ATPAM CM</t>
  </si>
  <si>
    <t>Performance- ATPAM Press</t>
  </si>
  <si>
    <t>Vaction- ATPAM</t>
  </si>
  <si>
    <t>Performance- Music Director</t>
  </si>
  <si>
    <t>Performance- MD Bump</t>
  </si>
  <si>
    <t>Performance- Musicians</t>
  </si>
  <si>
    <t>Rehearsal Hours- MD</t>
  </si>
  <si>
    <t>Performance- Crew</t>
  </si>
  <si>
    <t>Work Call- 37 - 40</t>
  </si>
  <si>
    <t>Work Call- 1.5X</t>
  </si>
  <si>
    <t>Work Call /37-40</t>
  </si>
  <si>
    <t>SUB ASST. STAGE MANAGERS</t>
  </si>
  <si>
    <t>Total Company Contributions</t>
  </si>
  <si>
    <t>Sub-Total Agent Deductions</t>
  </si>
  <si>
    <t>Sub Total Union Deductions</t>
  </si>
  <si>
    <t>Sub Total Gross Pay</t>
  </si>
  <si>
    <t>Company FICA/Payroll Tax @</t>
  </si>
  <si>
    <t>Sub Total Additions to Net Pay</t>
  </si>
  <si>
    <t>Total Payroll</t>
  </si>
  <si>
    <t>MCMT Tax</t>
  </si>
  <si>
    <t>(Less Fed Unemp., NY Disab., NY Re-Emp.</t>
  </si>
  <si>
    <t>Benefits - Local 764 Annuity</t>
  </si>
  <si>
    <t>Principals</t>
  </si>
  <si>
    <t>Ensemble</t>
  </si>
  <si>
    <t>Swing/Understudy</t>
  </si>
  <si>
    <t>Stage Managers</t>
  </si>
  <si>
    <t>Wardrobe Subs</t>
  </si>
  <si>
    <t>SUB RUN CREW</t>
  </si>
  <si>
    <t>SUB WARDROBE</t>
  </si>
  <si>
    <t>SUB AQ HOST</t>
  </si>
  <si>
    <t>Sub 306</t>
  </si>
  <si>
    <t>Local 306 Employee</t>
  </si>
  <si>
    <t>WARDROBE</t>
  </si>
  <si>
    <t>AQ HOST</t>
  </si>
  <si>
    <t>RUN CREW</t>
  </si>
  <si>
    <t>MUSICIANS</t>
  </si>
  <si>
    <t>SUB MUSICIANS</t>
  </si>
  <si>
    <t>Street Team, Misc.</t>
  </si>
  <si>
    <t>Dues- AEA</t>
  </si>
  <si>
    <t>Rehearsal Hours- Non MD</t>
  </si>
  <si>
    <t>Sub Total Company Contributions &amp; Additions</t>
  </si>
  <si>
    <t xml:space="preserve">SUB STG. MGRS. </t>
  </si>
  <si>
    <t>PSM sub total:</t>
  </si>
  <si>
    <t>% or Flat Amount</t>
  </si>
  <si>
    <t>$25.335/Svc</t>
  </si>
  <si>
    <t>Total 15% Contribution</t>
  </si>
  <si>
    <t>PAYROLL WEEK ENDING</t>
  </si>
  <si>
    <t>Hours</t>
  </si>
  <si>
    <t>Pension (CM)</t>
  </si>
  <si>
    <t>Pension (PA)</t>
  </si>
  <si>
    <t>Pension Reduction Per New Contract</t>
  </si>
  <si>
    <t xml:space="preserve">New Rate 8% of Gross, Deduct $12/wk </t>
  </si>
  <si>
    <t>Overage for 12 Weeks, or $144 - Per ATPAM</t>
  </si>
  <si>
    <t>(Sick Days, etc.)</t>
  </si>
  <si>
    <t xml:space="preserve">Training Pay </t>
  </si>
  <si>
    <t>(New/Subs)</t>
  </si>
  <si>
    <t>Work Call First 32, Continuity Hour(s)</t>
  </si>
  <si>
    <t>(Sick, etc.)</t>
  </si>
  <si>
    <t>Old Rate</t>
  </si>
  <si>
    <t>New Rate</t>
  </si>
  <si>
    <t>Dif</t>
  </si>
  <si>
    <t>Total W/ Retro Payments</t>
  </si>
  <si>
    <t>Hourly Pay (up to 36 hrs)</t>
  </si>
  <si>
    <t>SM Perf Count</t>
  </si>
  <si>
    <t>Hourly Total</t>
  </si>
  <si>
    <t>General Management &amp; Misc.</t>
  </si>
  <si>
    <t>NO BENEFITS</t>
  </si>
  <si>
    <t>401(k) - ATPAM</t>
  </si>
  <si>
    <t>Vacation- AFM</t>
  </si>
  <si>
    <t>1501 Broadway, Suite 1304</t>
  </si>
  <si>
    <t>New York, NY 10036</t>
  </si>
  <si>
    <t>SHOW NAME</t>
  </si>
  <si>
    <t>XX-XXXXXXX</t>
  </si>
  <si>
    <t>Agent Fee</t>
  </si>
  <si>
    <t>MM/DD/YYYY</t>
  </si>
  <si>
    <t>NAME, Company Manager</t>
  </si>
  <si>
    <t>Email: xxxxxxx@davenporttheatrical.com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</si>
</sst>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#,##0.0_);\(#,##0.0\)"/>
    <numFmt numFmtId="167" formatCode="mm/dd/yy;@"/>
    <numFmt numFmtId="168" formatCode="0.0%"/>
    <numFmt numFmtId="169" formatCode="mmmm\ d\,\ yyyy"/>
    <numFmt numFmtId="170" formatCode="0.0_);\(0.0\)"/>
    <numFmt numFmtId="171" formatCode="000\-00\-0000"/>
    <numFmt numFmtId="172" formatCode="0.000%"/>
    <numFmt numFmtId="173" formatCode="#,##0.00;[Red]#,##0.00"/>
    <numFmt numFmtId="174" formatCode="_(&quot;$&quot;* #,##0.000_);_(&quot;$&quot;* \(#,##0.000\);_(&quot;$&quot;* &quot;-&quot;???_);_(@_)"/>
    <numFmt numFmtId="175" formatCode="[$-409]mmmm\ d\,\ yyyy;@"/>
  </numFmts>
  <fonts count="6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/>
      <sz val="1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8"/>
      <name val="Arial Narrow"/>
      <family val="2"/>
    </font>
    <font>
      <b/>
      <sz val="24"/>
      <name val="Arial Narrow"/>
      <family val="2"/>
    </font>
    <font>
      <sz val="24"/>
      <name val="Arial"/>
      <family val="2"/>
    </font>
    <font>
      <b/>
      <sz val="28"/>
      <name val="Arial Narrow"/>
      <family val="2"/>
    </font>
    <font>
      <sz val="28"/>
      <name val="Arial"/>
      <family val="2"/>
    </font>
    <font>
      <b/>
      <i/>
      <sz val="12"/>
      <color indexed="56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i/>
      <sz val="10"/>
      <color indexed="10"/>
      <name val="Arial Narrow"/>
      <family val="2"/>
    </font>
    <font>
      <sz val="14"/>
      <name val="Arial"/>
      <family val="2"/>
    </font>
    <font>
      <b/>
      <sz val="14"/>
      <name val="Helv"/>
    </font>
    <font>
      <sz val="14"/>
      <name val="Helv"/>
    </font>
    <font>
      <b/>
      <sz val="12"/>
      <name val="Helv"/>
    </font>
    <font>
      <sz val="12"/>
      <name val="Helv"/>
    </font>
    <font>
      <b/>
      <sz val="12"/>
      <color indexed="10"/>
      <name val="Helv"/>
    </font>
    <font>
      <b/>
      <sz val="24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2"/>
      <color indexed="62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2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rgb="FFFFFF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9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749">
    <xf numFmtId="0" fontId="0" fillId="0" borderId="0" xfId="0"/>
    <xf numFmtId="0" fontId="0" fillId="0" borderId="0" xfId="0" applyBorder="1"/>
    <xf numFmtId="0" fontId="0" fillId="0" borderId="1" xfId="0" applyBorder="1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12" fillId="2" borderId="0" xfId="0" applyFont="1" applyFill="1" applyAlignment="1">
      <alignment horizontal="center"/>
    </xf>
    <xf numFmtId="3" fontId="0" fillId="2" borderId="0" xfId="0" applyNumberFormat="1" applyFill="1" applyBorder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0" fillId="3" borderId="1" xfId="0" applyFill="1" applyBorder="1"/>
    <xf numFmtId="44" fontId="0" fillId="3" borderId="0" xfId="1" applyFont="1" applyFill="1"/>
    <xf numFmtId="44" fontId="0" fillId="3" borderId="0" xfId="1" applyFont="1" applyFill="1" applyAlignment="1">
      <alignment horizontal="center"/>
    </xf>
    <xf numFmtId="0" fontId="3" fillId="3" borderId="0" xfId="0" applyFont="1" applyFill="1" applyBorder="1"/>
    <xf numFmtId="8" fontId="3" fillId="3" borderId="0" xfId="0" applyNumberFormat="1" applyFont="1" applyFill="1" applyBorder="1" applyAlignment="1">
      <alignment horizontal="right"/>
    </xf>
    <xf numFmtId="8" fontId="9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8" fontId="5" fillId="3" borderId="0" xfId="0" applyNumberFormat="1" applyFont="1" applyFill="1" applyBorder="1" applyAlignment="1">
      <alignment horizontal="right"/>
    </xf>
    <xf numFmtId="8" fontId="4" fillId="3" borderId="0" xfId="0" applyNumberFormat="1" applyFont="1" applyFill="1" applyBorder="1" applyAlignment="1">
      <alignment horizontal="right"/>
    </xf>
    <xf numFmtId="8" fontId="4" fillId="3" borderId="0" xfId="0" applyNumberFormat="1" applyFont="1" applyFill="1" applyAlignment="1">
      <alignment horizontal="right"/>
    </xf>
    <xf numFmtId="8" fontId="10" fillId="3" borderId="0" xfId="0" applyNumberFormat="1" applyFont="1" applyFill="1" applyBorder="1" applyAlignment="1">
      <alignment horizontal="right"/>
    </xf>
    <xf numFmtId="8" fontId="11" fillId="3" borderId="0" xfId="0" applyNumberFormat="1" applyFont="1" applyFill="1" applyAlignment="1">
      <alignment horizontal="right"/>
    </xf>
    <xf numFmtId="0" fontId="8" fillId="3" borderId="0" xfId="0" applyFont="1" applyFill="1" applyBorder="1"/>
    <xf numFmtId="0" fontId="8" fillId="3" borderId="0" xfId="0" applyFont="1" applyFill="1"/>
    <xf numFmtId="8" fontId="0" fillId="3" borderId="0" xfId="0" applyNumberFormat="1" applyFill="1"/>
    <xf numFmtId="165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center"/>
    </xf>
    <xf numFmtId="167" fontId="0" fillId="3" borderId="0" xfId="0" applyNumberFormat="1" applyFill="1" applyAlignment="1">
      <alignment horizontal="left"/>
    </xf>
    <xf numFmtId="167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0" fillId="2" borderId="0" xfId="0" applyFill="1" applyAlignment="1">
      <alignment wrapText="1"/>
    </xf>
    <xf numFmtId="167" fontId="14" fillId="3" borderId="0" xfId="0" applyNumberFormat="1" applyFont="1" applyFill="1" applyAlignment="1">
      <alignment horizontal="left"/>
    </xf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6" fillId="3" borderId="0" xfId="0" applyFont="1" applyFill="1" applyBorder="1"/>
    <xf numFmtId="44" fontId="16" fillId="3" borderId="0" xfId="1" applyFont="1" applyFill="1" applyBorder="1"/>
    <xf numFmtId="44" fontId="17" fillId="3" borderId="0" xfId="1" applyFont="1" applyFill="1" applyBorder="1" applyAlignment="1">
      <alignment horizontal="center"/>
    </xf>
    <xf numFmtId="44" fontId="16" fillId="3" borderId="0" xfId="1" applyFont="1" applyFill="1" applyBorder="1" applyAlignment="1">
      <alignment horizontal="center"/>
    </xf>
    <xf numFmtId="44" fontId="16" fillId="3" borderId="0" xfId="1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4" fontId="17" fillId="3" borderId="0" xfId="1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44" fontId="17" fillId="3" borderId="0" xfId="1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44" fontId="16" fillId="0" borderId="0" xfId="0" applyNumberFormat="1" applyFont="1" applyBorder="1"/>
    <xf numFmtId="44" fontId="16" fillId="2" borderId="2" xfId="1" applyFont="1" applyFill="1" applyBorder="1"/>
    <xf numFmtId="44" fontId="16" fillId="4" borderId="2" xfId="1" applyFont="1" applyFill="1" applyBorder="1"/>
    <xf numFmtId="44" fontId="16" fillId="5" borderId="2" xfId="1" applyFont="1" applyFill="1" applyBorder="1"/>
    <xf numFmtId="0" fontId="17" fillId="0" borderId="3" xfId="0" applyFont="1" applyBorder="1" applyAlignment="1">
      <alignment horizontal="right"/>
    </xf>
    <xf numFmtId="44" fontId="17" fillId="0" borderId="4" xfId="1" applyFont="1" applyBorder="1"/>
    <xf numFmtId="44" fontId="17" fillId="0" borderId="0" xfId="1" applyFont="1" applyBorder="1" applyAlignment="1">
      <alignment horizontal="center"/>
    </xf>
    <xf numFmtId="44" fontId="16" fillId="0" borderId="0" xfId="1" applyFont="1" applyBorder="1"/>
    <xf numFmtId="37" fontId="16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44" fontId="16" fillId="0" borderId="5" xfId="1" applyFont="1" applyBorder="1"/>
    <xf numFmtId="44" fontId="16" fillId="0" borderId="0" xfId="1" applyFont="1" applyFill="1" applyBorder="1"/>
    <xf numFmtId="44" fontId="16" fillId="0" borderId="2" xfId="1" applyFont="1" applyBorder="1"/>
    <xf numFmtId="44" fontId="16" fillId="6" borderId="2" xfId="1" applyFont="1" applyFill="1" applyBorder="1"/>
    <xf numFmtId="0" fontId="17" fillId="3" borderId="3" xfId="0" applyFont="1" applyFill="1" applyBorder="1" applyAlignment="1">
      <alignment horizontal="right"/>
    </xf>
    <xf numFmtId="44" fontId="17" fillId="3" borderId="2" xfId="1" applyFont="1" applyFill="1" applyBorder="1"/>
    <xf numFmtId="44" fontId="16" fillId="3" borderId="0" xfId="0" applyNumberFormat="1" applyFont="1" applyFill="1" applyBorder="1"/>
    <xf numFmtId="37" fontId="16" fillId="3" borderId="0" xfId="0" applyNumberFormat="1" applyFont="1" applyFill="1" applyBorder="1" applyAlignment="1">
      <alignment horizontal="center"/>
    </xf>
    <xf numFmtId="44" fontId="17" fillId="3" borderId="0" xfId="1" applyFont="1" applyFill="1" applyBorder="1"/>
    <xf numFmtId="0" fontId="17" fillId="3" borderId="1" xfId="0" applyFont="1" applyFill="1" applyBorder="1" applyAlignment="1">
      <alignment horizontal="center"/>
    </xf>
    <xf numFmtId="44" fontId="17" fillId="3" borderId="1" xfId="1" applyFont="1" applyFill="1" applyBorder="1"/>
    <xf numFmtId="44" fontId="17" fillId="3" borderId="1" xfId="1" applyFont="1" applyFill="1" applyBorder="1" applyAlignment="1">
      <alignment horizontal="center"/>
    </xf>
    <xf numFmtId="44" fontId="16" fillId="3" borderId="1" xfId="1" applyFont="1" applyFill="1" applyBorder="1"/>
    <xf numFmtId="44" fontId="16" fillId="3" borderId="1" xfId="0" applyNumberFormat="1" applyFont="1" applyFill="1" applyBorder="1"/>
    <xf numFmtId="37" fontId="16" fillId="3" borderId="1" xfId="0" applyNumberFormat="1" applyFont="1" applyFill="1" applyBorder="1" applyAlignment="1">
      <alignment horizontal="center"/>
    </xf>
    <xf numFmtId="44" fontId="16" fillId="7" borderId="6" xfId="1" applyFont="1" applyFill="1" applyBorder="1" applyAlignment="1">
      <alignment horizontal="center"/>
    </xf>
    <xf numFmtId="44" fontId="16" fillId="0" borderId="6" xfId="0" applyNumberFormat="1" applyFont="1" applyBorder="1"/>
    <xf numFmtId="44" fontId="17" fillId="3" borderId="0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right"/>
    </xf>
    <xf numFmtId="44" fontId="17" fillId="3" borderId="7" xfId="0" applyNumberFormat="1" applyFont="1" applyFill="1" applyBorder="1" applyAlignment="1">
      <alignment horizontal="center"/>
    </xf>
    <xf numFmtId="44" fontId="17" fillId="3" borderId="8" xfId="0" applyNumberFormat="1" applyFont="1" applyFill="1" applyBorder="1" applyAlignment="1">
      <alignment horizontal="center"/>
    </xf>
    <xf numFmtId="44" fontId="17" fillId="3" borderId="9" xfId="0" applyNumberFormat="1" applyFont="1" applyFill="1" applyBorder="1" applyAlignment="1">
      <alignment horizontal="center"/>
    </xf>
    <xf numFmtId="44" fontId="19" fillId="3" borderId="0" xfId="0" applyNumberFormat="1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44" fontId="16" fillId="3" borderId="0" xfId="1" applyFont="1" applyFill="1"/>
    <xf numFmtId="44" fontId="16" fillId="3" borderId="0" xfId="1" applyFont="1" applyFill="1" applyAlignment="1">
      <alignment horizontal="center"/>
    </xf>
    <xf numFmtId="0" fontId="19" fillId="3" borderId="0" xfId="0" applyFont="1" applyFill="1" applyBorder="1"/>
    <xf numFmtId="44" fontId="17" fillId="3" borderId="3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21" fillId="6" borderId="0" xfId="0" applyFont="1" applyFill="1" applyBorder="1"/>
    <xf numFmtId="0" fontId="16" fillId="6" borderId="0" xfId="0" applyFont="1" applyFill="1" applyBorder="1"/>
    <xf numFmtId="44" fontId="16" fillId="6" borderId="0" xfId="1" applyFont="1" applyFill="1" applyBorder="1"/>
    <xf numFmtId="44" fontId="16" fillId="6" borderId="0" xfId="1" applyFont="1" applyFill="1" applyBorder="1" applyAlignment="1">
      <alignment horizontal="center"/>
    </xf>
    <xf numFmtId="8" fontId="16" fillId="3" borderId="0" xfId="0" applyNumberFormat="1" applyFont="1" applyFill="1" applyBorder="1" applyAlignment="1">
      <alignment horizontal="right"/>
    </xf>
    <xf numFmtId="8" fontId="22" fillId="3" borderId="0" xfId="0" applyNumberFormat="1" applyFont="1" applyFill="1" applyBorder="1" applyAlignment="1">
      <alignment horizontal="right"/>
    </xf>
    <xf numFmtId="0" fontId="16" fillId="3" borderId="0" xfId="0" applyFont="1" applyFill="1" applyAlignment="1">
      <alignment horizontal="left"/>
    </xf>
    <xf numFmtId="0" fontId="16" fillId="6" borderId="0" xfId="0" applyFont="1" applyFill="1"/>
    <xf numFmtId="0" fontId="16" fillId="6" borderId="0" xfId="0" applyFont="1" applyFill="1" applyAlignment="1">
      <alignment horizontal="center"/>
    </xf>
    <xf numFmtId="167" fontId="16" fillId="3" borderId="0" xfId="0" applyNumberFormat="1" applyFont="1" applyFill="1" applyAlignment="1">
      <alignment horizontal="left"/>
    </xf>
    <xf numFmtId="165" fontId="16" fillId="3" borderId="0" xfId="0" applyNumberFormat="1" applyFont="1" applyFill="1"/>
    <xf numFmtId="0" fontId="16" fillId="3" borderId="0" xfId="0" applyFont="1" applyFill="1" applyAlignment="1">
      <alignment horizontal="right"/>
    </xf>
    <xf numFmtId="0" fontId="17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16" fillId="3" borderId="0" xfId="0" applyFont="1" applyFill="1" applyAlignment="1">
      <alignment wrapText="1"/>
    </xf>
    <xf numFmtId="167" fontId="24" fillId="3" borderId="0" xfId="0" applyNumberFormat="1" applyFont="1" applyFill="1" applyAlignment="1">
      <alignment horizontal="left"/>
    </xf>
    <xf numFmtId="0" fontId="25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3" borderId="10" xfId="0" applyFont="1" applyFill="1" applyBorder="1"/>
    <xf numFmtId="165" fontId="16" fillId="3" borderId="11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65" fontId="16" fillId="3" borderId="2" xfId="0" applyNumberFormat="1" applyFont="1" applyFill="1" applyBorder="1" applyAlignment="1">
      <alignment horizontal="center"/>
    </xf>
    <xf numFmtId="0" fontId="16" fillId="3" borderId="13" xfId="0" applyFont="1" applyFill="1" applyBorder="1"/>
    <xf numFmtId="165" fontId="16" fillId="3" borderId="14" xfId="0" applyNumberFormat="1" applyFont="1" applyFill="1" applyBorder="1" applyAlignment="1">
      <alignment horizontal="right"/>
    </xf>
    <xf numFmtId="0" fontId="16" fillId="6" borderId="15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165" fontId="16" fillId="3" borderId="11" xfId="0" applyNumberFormat="1" applyFont="1" applyFill="1" applyBorder="1" applyAlignment="1">
      <alignment horizontal="center"/>
    </xf>
    <xf numFmtId="0" fontId="16" fillId="3" borderId="16" xfId="0" applyFont="1" applyFill="1" applyBorder="1"/>
    <xf numFmtId="0" fontId="16" fillId="6" borderId="17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20" fillId="3" borderId="0" xfId="0" applyFont="1" applyFill="1"/>
    <xf numFmtId="0" fontId="26" fillId="3" borderId="0" xfId="0" applyFont="1" applyFill="1"/>
    <xf numFmtId="0" fontId="17" fillId="3" borderId="0" xfId="0" applyFont="1" applyFill="1"/>
    <xf numFmtId="0" fontId="26" fillId="3" borderId="11" xfId="0" applyFont="1" applyFill="1" applyBorder="1" applyAlignment="1">
      <alignment horizontal="right" wrapText="1"/>
    </xf>
    <xf numFmtId="0" fontId="26" fillId="3" borderId="11" xfId="0" applyFont="1" applyFill="1" applyBorder="1" applyAlignment="1">
      <alignment horizontal="right"/>
    </xf>
    <xf numFmtId="165" fontId="16" fillId="4" borderId="14" xfId="0" applyNumberFormat="1" applyFont="1" applyFill="1" applyBorder="1" applyAlignment="1">
      <alignment horizontal="right"/>
    </xf>
    <xf numFmtId="165" fontId="16" fillId="4" borderId="15" xfId="0" applyNumberFormat="1" applyFont="1" applyFill="1" applyBorder="1" applyAlignment="1">
      <alignment horizontal="right"/>
    </xf>
    <xf numFmtId="165" fontId="16" fillId="7" borderId="15" xfId="0" applyNumberFormat="1" applyFont="1" applyFill="1" applyBorder="1" applyAlignment="1">
      <alignment horizontal="right"/>
    </xf>
    <xf numFmtId="165" fontId="16" fillId="4" borderId="0" xfId="0" applyNumberFormat="1" applyFont="1" applyFill="1"/>
    <xf numFmtId="165" fontId="16" fillId="4" borderId="4" xfId="0" applyNumberFormat="1" applyFont="1" applyFill="1" applyBorder="1" applyAlignment="1">
      <alignment horizontal="right"/>
    </xf>
    <xf numFmtId="165" fontId="16" fillId="7" borderId="4" xfId="0" applyNumberFormat="1" applyFont="1" applyFill="1" applyBorder="1" applyAlignment="1">
      <alignment horizontal="right"/>
    </xf>
    <xf numFmtId="165" fontId="16" fillId="7" borderId="17" xfId="0" applyNumberFormat="1" applyFont="1" applyFill="1" applyBorder="1" applyAlignment="1">
      <alignment horizontal="right"/>
    </xf>
    <xf numFmtId="165" fontId="16" fillId="7" borderId="0" xfId="0" applyNumberFormat="1" applyFont="1" applyFill="1"/>
    <xf numFmtId="44" fontId="20" fillId="3" borderId="0" xfId="0" applyNumberFormat="1" applyFont="1" applyFill="1" applyBorder="1"/>
    <xf numFmtId="44" fontId="3" fillId="3" borderId="0" xfId="0" applyNumberFormat="1" applyFont="1" applyFill="1" applyBorder="1"/>
    <xf numFmtId="44" fontId="4" fillId="3" borderId="0" xfId="0" applyNumberFormat="1" applyFont="1" applyFill="1" applyBorder="1" applyAlignment="1">
      <alignment horizontal="right"/>
    </xf>
    <xf numFmtId="44" fontId="0" fillId="3" borderId="0" xfId="0" applyNumberFormat="1" applyFill="1"/>
    <xf numFmtId="44" fontId="4" fillId="3" borderId="0" xfId="0" applyNumberFormat="1" applyFont="1" applyFill="1"/>
    <xf numFmtId="44" fontId="0" fillId="0" borderId="0" xfId="0" applyNumberFormat="1"/>
    <xf numFmtId="10" fontId="17" fillId="3" borderId="0" xfId="2" applyNumberFormat="1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Alignment="1"/>
    <xf numFmtId="167" fontId="16" fillId="3" borderId="0" xfId="0" applyNumberFormat="1" applyFont="1" applyFill="1" applyBorder="1" applyAlignment="1">
      <alignment horizontal="left"/>
    </xf>
    <xf numFmtId="167" fontId="17" fillId="3" borderId="0" xfId="0" applyNumberFormat="1" applyFont="1" applyFill="1" applyBorder="1" applyAlignment="1">
      <alignment horizontal="left" wrapText="1"/>
    </xf>
    <xf numFmtId="167" fontId="17" fillId="3" borderId="0" xfId="0" applyNumberFormat="1" applyFont="1" applyFill="1" applyBorder="1" applyAlignment="1">
      <alignment horizontal="center" wrapText="1"/>
    </xf>
    <xf numFmtId="167" fontId="17" fillId="3" borderId="0" xfId="0" applyNumberFormat="1" applyFont="1" applyFill="1" applyBorder="1" applyAlignment="1">
      <alignment horizontal="center"/>
    </xf>
    <xf numFmtId="10" fontId="17" fillId="3" borderId="0" xfId="2" applyNumberFormat="1" applyFont="1" applyFill="1" applyBorder="1" applyAlignment="1">
      <alignment horizontal="center" wrapText="1"/>
    </xf>
    <xf numFmtId="167" fontId="19" fillId="3" borderId="0" xfId="0" applyNumberFormat="1" applyFont="1" applyFill="1" applyAlignment="1">
      <alignment horizontal="left"/>
    </xf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18" fillId="3" borderId="0" xfId="0" applyFont="1" applyFill="1" applyAlignment="1">
      <alignment horizontal="left"/>
    </xf>
    <xf numFmtId="14" fontId="18" fillId="3" borderId="0" xfId="0" applyNumberFormat="1" applyFont="1" applyFill="1" applyAlignment="1">
      <alignment horizontal="left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 wrapText="1"/>
    </xf>
    <xf numFmtId="10" fontId="18" fillId="3" borderId="0" xfId="2" applyNumberFormat="1" applyFont="1" applyFill="1" applyAlignment="1">
      <alignment horizontal="center" wrapText="1"/>
    </xf>
    <xf numFmtId="7" fontId="18" fillId="3" borderId="0" xfId="1" applyNumberFormat="1" applyFont="1" applyFill="1" applyAlignment="1">
      <alignment horizontal="center" wrapText="1"/>
    </xf>
    <xf numFmtId="0" fontId="34" fillId="3" borderId="0" xfId="0" applyFont="1" applyFill="1" applyAlignment="1">
      <alignment horizontal="left" wrapText="1"/>
    </xf>
    <xf numFmtId="0" fontId="19" fillId="3" borderId="18" xfId="0" applyFont="1" applyFill="1" applyBorder="1"/>
    <xf numFmtId="44" fontId="19" fillId="3" borderId="2" xfId="0" applyNumberFormat="1" applyFont="1" applyFill="1" applyBorder="1"/>
    <xf numFmtId="0" fontId="34" fillId="3" borderId="0" xfId="0" applyFont="1" applyFill="1"/>
    <xf numFmtId="0" fontId="18" fillId="4" borderId="7" xfId="0" applyFont="1" applyFill="1" applyBorder="1" applyAlignment="1">
      <alignment horizontal="center"/>
    </xf>
    <xf numFmtId="44" fontId="18" fillId="4" borderId="8" xfId="0" applyNumberFormat="1" applyFont="1" applyFill="1" applyBorder="1"/>
    <xf numFmtId="44" fontId="18" fillId="4" borderId="9" xfId="0" applyNumberFormat="1" applyFont="1" applyFill="1" applyBorder="1"/>
    <xf numFmtId="0" fontId="19" fillId="3" borderId="11" xfId="0" applyFont="1" applyFill="1" applyBorder="1" applyAlignment="1">
      <alignment horizontal="center"/>
    </xf>
    <xf numFmtId="44" fontId="19" fillId="3" borderId="11" xfId="0" applyNumberFormat="1" applyFont="1" applyFill="1" applyBorder="1"/>
    <xf numFmtId="10" fontId="18" fillId="3" borderId="0" xfId="2" applyNumberFormat="1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44" fontId="18" fillId="3" borderId="0" xfId="0" applyNumberFormat="1" applyFont="1" applyFill="1" applyBorder="1"/>
    <xf numFmtId="167" fontId="18" fillId="3" borderId="0" xfId="0" applyNumberFormat="1" applyFont="1" applyFill="1" applyAlignment="1">
      <alignment horizontal="center"/>
    </xf>
    <xf numFmtId="10" fontId="18" fillId="3" borderId="0" xfId="2" applyNumberFormat="1" applyFont="1" applyFill="1" applyAlignment="1">
      <alignment horizontal="center"/>
    </xf>
    <xf numFmtId="167" fontId="18" fillId="3" borderId="0" xfId="0" applyNumberFormat="1" applyFont="1" applyFill="1" applyAlignment="1">
      <alignment horizontal="center" wrapText="1"/>
    </xf>
    <xf numFmtId="167" fontId="18" fillId="3" borderId="0" xfId="0" applyNumberFormat="1" applyFont="1" applyFill="1" applyAlignment="1">
      <alignment horizontal="left" wrapText="1"/>
    </xf>
    <xf numFmtId="167" fontId="19" fillId="3" borderId="2" xfId="0" applyNumberFormat="1" applyFont="1" applyFill="1" applyBorder="1" applyAlignment="1">
      <alignment horizontal="left"/>
    </xf>
    <xf numFmtId="0" fontId="19" fillId="3" borderId="2" xfId="0" applyFont="1" applyFill="1" applyBorder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165" fontId="19" fillId="3" borderId="0" xfId="0" applyNumberFormat="1" applyFont="1" applyFill="1"/>
    <xf numFmtId="165" fontId="18" fillId="3" borderId="0" xfId="0" applyNumberFormat="1" applyFont="1" applyFill="1" applyAlignment="1">
      <alignment horizontal="center"/>
    </xf>
    <xf numFmtId="165" fontId="18" fillId="3" borderId="0" xfId="0" applyNumberFormat="1" applyFont="1" applyFill="1" applyAlignment="1">
      <alignment horizontal="center" wrapText="1"/>
    </xf>
    <xf numFmtId="0" fontId="19" fillId="0" borderId="0" xfId="0" applyFont="1" applyFill="1"/>
    <xf numFmtId="165" fontId="13" fillId="3" borderId="0" xfId="0" applyNumberFormat="1" applyFont="1" applyFill="1"/>
    <xf numFmtId="0" fontId="35" fillId="3" borderId="0" xfId="0" applyFont="1" applyFill="1" applyAlignment="1">
      <alignment horizontal="right"/>
    </xf>
    <xf numFmtId="0" fontId="35" fillId="3" borderId="0" xfId="0" applyFont="1" applyFill="1" applyAlignment="1">
      <alignment horizontal="center"/>
    </xf>
    <xf numFmtId="0" fontId="16" fillId="6" borderId="0" xfId="0" applyFont="1" applyFill="1" applyBorder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wrapText="1"/>
    </xf>
    <xf numFmtId="37" fontId="16" fillId="8" borderId="2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left" indent="1"/>
    </xf>
    <xf numFmtId="165" fontId="18" fillId="3" borderId="0" xfId="0" applyNumberFormat="1" applyFont="1" applyFill="1" applyBorder="1" applyAlignment="1">
      <alignment horizontal="center" wrapText="1"/>
    </xf>
    <xf numFmtId="10" fontId="18" fillId="3" borderId="0" xfId="0" applyNumberFormat="1" applyFont="1" applyFill="1" applyBorder="1" applyAlignment="1">
      <alignment horizontal="center" wrapText="1"/>
    </xf>
    <xf numFmtId="9" fontId="18" fillId="3" borderId="0" xfId="2" applyFont="1" applyFill="1" applyBorder="1" applyAlignment="1">
      <alignment horizontal="center" wrapText="1"/>
    </xf>
    <xf numFmtId="44" fontId="16" fillId="3" borderId="6" xfId="1" applyFont="1" applyFill="1" applyBorder="1"/>
    <xf numFmtId="167" fontId="36" fillId="3" borderId="0" xfId="0" applyNumberFormat="1" applyFont="1" applyFill="1" applyAlignment="1">
      <alignment horizontal="left"/>
    </xf>
    <xf numFmtId="167" fontId="18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44" fontId="16" fillId="9" borderId="2" xfId="1" applyNumberFormat="1" applyFont="1" applyFill="1" applyBorder="1" applyAlignment="1">
      <alignment horizontal="center"/>
    </xf>
    <xf numFmtId="44" fontId="19" fillId="3" borderId="2" xfId="0" applyNumberFormat="1" applyFont="1" applyFill="1" applyBorder="1" applyAlignment="1">
      <alignment horizontal="center"/>
    </xf>
    <xf numFmtId="0" fontId="16" fillId="6" borderId="0" xfId="0" applyFont="1" applyFill="1" applyBorder="1" applyAlignment="1"/>
    <xf numFmtId="44" fontId="19" fillId="3" borderId="18" xfId="0" applyNumberFormat="1" applyFont="1" applyFill="1" applyBorder="1"/>
    <xf numFmtId="0" fontId="19" fillId="3" borderId="19" xfId="0" applyFont="1" applyFill="1" applyBorder="1"/>
    <xf numFmtId="0" fontId="19" fillId="3" borderId="4" xfId="0" applyFont="1" applyFill="1" applyBorder="1"/>
    <xf numFmtId="44" fontId="16" fillId="3" borderId="0" xfId="0" applyNumberFormat="1" applyFont="1" applyFill="1" applyBorder="1" applyAlignment="1">
      <alignment horizontal="left" indent="1"/>
    </xf>
    <xf numFmtId="0" fontId="16" fillId="3" borderId="11" xfId="0" applyFont="1" applyFill="1" applyBorder="1" applyAlignment="1">
      <alignment horizontal="center" wrapText="1"/>
    </xf>
    <xf numFmtId="44" fontId="16" fillId="0" borderId="2" xfId="1" applyFont="1" applyFill="1" applyBorder="1"/>
    <xf numFmtId="44" fontId="16" fillId="0" borderId="5" xfId="1" applyFont="1" applyFill="1" applyBorder="1"/>
    <xf numFmtId="44" fontId="17" fillId="0" borderId="2" xfId="1" applyFont="1" applyFill="1" applyBorder="1"/>
    <xf numFmtId="44" fontId="17" fillId="0" borderId="0" xfId="1" applyFont="1" applyFill="1" applyBorder="1"/>
    <xf numFmtId="44" fontId="17" fillId="0" borderId="1" xfId="1" applyFont="1" applyFill="1" applyBorder="1"/>
    <xf numFmtId="165" fontId="16" fillId="3" borderId="14" xfId="0" applyNumberFormat="1" applyFont="1" applyFill="1" applyBorder="1" applyAlignment="1">
      <alignment horizontal="center"/>
    </xf>
    <xf numFmtId="170" fontId="16" fillId="3" borderId="11" xfId="0" applyNumberFormat="1" applyFont="1" applyFill="1" applyBorder="1" applyAlignment="1">
      <alignment horizontal="center"/>
    </xf>
    <xf numFmtId="170" fontId="16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indent="1"/>
    </xf>
    <xf numFmtId="0" fontId="16" fillId="3" borderId="0" xfId="0" applyFont="1" applyFill="1" applyBorder="1" applyAlignment="1">
      <alignment horizontal="left" indent="1"/>
    </xf>
    <xf numFmtId="44" fontId="17" fillId="3" borderId="0" xfId="0" applyNumberFormat="1" applyFont="1" applyFill="1" applyBorder="1" applyAlignment="1">
      <alignment horizontal="left" indent="1"/>
    </xf>
    <xf numFmtId="44" fontId="17" fillId="3" borderId="2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indent="1"/>
    </xf>
    <xf numFmtId="0" fontId="19" fillId="3" borderId="19" xfId="0" applyFont="1" applyFill="1" applyBorder="1" applyAlignment="1"/>
    <xf numFmtId="0" fontId="0" fillId="3" borderId="18" xfId="0" applyFill="1" applyBorder="1" applyAlignment="1"/>
    <xf numFmtId="44" fontId="19" fillId="3" borderId="2" xfId="0" applyNumberFormat="1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left" wrapText="1" indent="1"/>
    </xf>
    <xf numFmtId="44" fontId="18" fillId="3" borderId="2" xfId="0" applyNumberFormat="1" applyFont="1" applyFill="1" applyBorder="1"/>
    <xf numFmtId="44" fontId="16" fillId="3" borderId="0" xfId="0" applyNumberFormat="1" applyFont="1" applyFill="1" applyAlignment="1">
      <alignment horizontal="left" indent="1"/>
    </xf>
    <xf numFmtId="0" fontId="18" fillId="3" borderId="0" xfId="0" applyFont="1" applyFill="1" applyBorder="1"/>
    <xf numFmtId="44" fontId="16" fillId="3" borderId="10" xfId="0" applyNumberFormat="1" applyFont="1" applyFill="1" applyBorder="1"/>
    <xf numFmtId="44" fontId="16" fillId="3" borderId="13" xfId="0" applyNumberFormat="1" applyFont="1" applyFill="1" applyBorder="1"/>
    <xf numFmtId="44" fontId="16" fillId="3" borderId="16" xfId="0" applyNumberFormat="1" applyFont="1" applyFill="1" applyBorder="1"/>
    <xf numFmtId="165" fontId="16" fillId="3" borderId="4" xfId="0" applyNumberFormat="1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0" fontId="16" fillId="6" borderId="0" xfId="0" applyFont="1" applyFill="1" applyBorder="1" applyAlignment="1">
      <alignment vertical="center"/>
    </xf>
    <xf numFmtId="0" fontId="0" fillId="0" borderId="13" xfId="0" applyBorder="1"/>
    <xf numFmtId="44" fontId="0" fillId="0" borderId="0" xfId="0" applyNumberFormat="1" applyBorder="1"/>
    <xf numFmtId="0" fontId="0" fillId="0" borderId="15" xfId="0" applyBorder="1"/>
    <xf numFmtId="0" fontId="0" fillId="0" borderId="16" xfId="0" applyBorder="1"/>
    <xf numFmtId="44" fontId="0" fillId="0" borderId="1" xfId="0" applyNumberFormat="1" applyBorder="1"/>
    <xf numFmtId="0" fontId="0" fillId="0" borderId="17" xfId="0" applyBorder="1"/>
    <xf numFmtId="0" fontId="0" fillId="2" borderId="19" xfId="0" applyFill="1" applyBorder="1"/>
    <xf numFmtId="44" fontId="0" fillId="2" borderId="6" xfId="0" applyNumberFormat="1" applyFill="1" applyBorder="1"/>
    <xf numFmtId="0" fontId="0" fillId="2" borderId="18" xfId="0" applyFill="1" applyBorder="1"/>
    <xf numFmtId="0" fontId="0" fillId="4" borderId="19" xfId="0" applyFill="1" applyBorder="1"/>
    <xf numFmtId="44" fontId="0" fillId="4" borderId="6" xfId="0" applyNumberFormat="1" applyFill="1" applyBorder="1"/>
    <xf numFmtId="0" fontId="0" fillId="4" borderId="18" xfId="0" applyFill="1" applyBorder="1"/>
    <xf numFmtId="0" fontId="0" fillId="6" borderId="19" xfId="0" applyFill="1" applyBorder="1"/>
    <xf numFmtId="44" fontId="0" fillId="6" borderId="6" xfId="0" applyNumberFormat="1" applyFill="1" applyBorder="1"/>
    <xf numFmtId="0" fontId="0" fillId="6" borderId="18" xfId="0" applyFill="1" applyBorder="1"/>
    <xf numFmtId="0" fontId="0" fillId="10" borderId="19" xfId="0" applyFill="1" applyBorder="1"/>
    <xf numFmtId="44" fontId="0" fillId="10" borderId="6" xfId="0" applyNumberFormat="1" applyFill="1" applyBorder="1"/>
    <xf numFmtId="0" fontId="0" fillId="10" borderId="18" xfId="0" applyFill="1" applyBorder="1"/>
    <xf numFmtId="44" fontId="17" fillId="3" borderId="11" xfId="1" applyFont="1" applyFill="1" applyBorder="1"/>
    <xf numFmtId="44" fontId="17" fillId="3" borderId="14" xfId="1" applyFont="1" applyFill="1" applyBorder="1"/>
    <xf numFmtId="44" fontId="17" fillId="3" borderId="13" xfId="1" applyFont="1" applyFill="1" applyBorder="1"/>
    <xf numFmtId="171" fontId="19" fillId="3" borderId="2" xfId="0" applyNumberFormat="1" applyFont="1" applyFill="1" applyBorder="1" applyAlignment="1">
      <alignment horizontal="center"/>
    </xf>
    <xf numFmtId="44" fontId="17" fillId="3" borderId="0" xfId="1" quotePrefix="1" applyFont="1" applyFill="1" applyBorder="1" applyAlignment="1">
      <alignment horizontal="center"/>
    </xf>
    <xf numFmtId="0" fontId="0" fillId="0" borderId="0" xfId="0" applyFill="1"/>
    <xf numFmtId="171" fontId="19" fillId="3" borderId="0" xfId="0" applyNumberFormat="1" applyFont="1" applyFill="1" applyBorder="1" applyAlignment="1">
      <alignment horizontal="center"/>
    </xf>
    <xf numFmtId="171" fontId="19" fillId="3" borderId="0" xfId="0" applyNumberFormat="1" applyFont="1" applyFill="1" applyAlignment="1">
      <alignment horizontal="center"/>
    </xf>
    <xf numFmtId="44" fontId="0" fillId="8" borderId="6" xfId="0" applyNumberFormat="1" applyFill="1" applyBorder="1"/>
    <xf numFmtId="0" fontId="0" fillId="8" borderId="19" xfId="0" applyFill="1" applyBorder="1"/>
    <xf numFmtId="0" fontId="0" fillId="8" borderId="18" xfId="0" applyFill="1" applyBorder="1"/>
    <xf numFmtId="0" fontId="16" fillId="0" borderId="0" xfId="0" applyFont="1" applyFill="1" applyBorder="1" applyAlignment="1">
      <alignment horizontal="center"/>
    </xf>
    <xf numFmtId="166" fontId="16" fillId="7" borderId="2" xfId="1" applyNumberFormat="1" applyFont="1" applyFill="1" applyBorder="1" applyAlignment="1">
      <alignment horizontal="center"/>
    </xf>
    <xf numFmtId="0" fontId="16" fillId="6" borderId="5" xfId="0" applyFont="1" applyFill="1" applyBorder="1"/>
    <xf numFmtId="0" fontId="16" fillId="6" borderId="18" xfId="0" applyFont="1" applyFill="1" applyBorder="1"/>
    <xf numFmtId="171" fontId="16" fillId="2" borderId="2" xfId="0" applyNumberFormat="1" applyFont="1" applyFill="1" applyBorder="1" applyAlignment="1">
      <alignment horizontal="center"/>
    </xf>
    <xf numFmtId="167" fontId="16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4" fontId="19" fillId="3" borderId="0" xfId="0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center" vertical="center"/>
    </xf>
    <xf numFmtId="44" fontId="48" fillId="3" borderId="3" xfId="0" applyNumberFormat="1" applyFont="1" applyFill="1" applyBorder="1"/>
    <xf numFmtId="44" fontId="19" fillId="3" borderId="14" xfId="0" applyNumberFormat="1" applyFont="1" applyFill="1" applyBorder="1"/>
    <xf numFmtId="44" fontId="18" fillId="4" borderId="7" xfId="0" applyNumberFormat="1" applyFont="1" applyFill="1" applyBorder="1"/>
    <xf numFmtId="44" fontId="18" fillId="0" borderId="0" xfId="0" applyNumberFormat="1" applyFont="1" applyFill="1" applyBorder="1"/>
    <xf numFmtId="0" fontId="49" fillId="0" borderId="2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0" fillId="2" borderId="0" xfId="0" applyFill="1" applyBorder="1"/>
    <xf numFmtId="44" fontId="18" fillId="4" borderId="3" xfId="0" applyNumberFormat="1" applyFont="1" applyFill="1" applyBorder="1"/>
    <xf numFmtId="44" fontId="16" fillId="6" borderId="0" xfId="0" applyNumberFormat="1" applyFont="1" applyFill="1" applyBorder="1" applyAlignment="1"/>
    <xf numFmtId="44" fontId="16" fillId="3" borderId="0" xfId="0" applyNumberFormat="1" applyFont="1" applyFill="1" applyBorder="1" applyAlignment="1">
      <alignment horizontal="right"/>
    </xf>
    <xf numFmtId="44" fontId="16" fillId="3" borderId="0" xfId="0" applyNumberFormat="1" applyFont="1" applyFill="1" applyBorder="1" applyAlignment="1">
      <alignment horizontal="center"/>
    </xf>
    <xf numFmtId="44" fontId="17" fillId="3" borderId="0" xfId="1" applyNumberFormat="1" applyFont="1" applyFill="1" applyBorder="1" applyAlignment="1">
      <alignment horizontal="center"/>
    </xf>
    <xf numFmtId="44" fontId="16" fillId="3" borderId="18" xfId="0" applyNumberFormat="1" applyFont="1" applyFill="1" applyBorder="1" applyAlignment="1">
      <alignment horizontal="center"/>
    </xf>
    <xf numFmtId="44" fontId="16" fillId="6" borderId="0" xfId="0" applyNumberFormat="1" applyFont="1" applyFill="1" applyBorder="1"/>
    <xf numFmtId="44" fontId="0" fillId="3" borderId="0" xfId="1" applyNumberFormat="1" applyFont="1" applyFill="1"/>
    <xf numFmtId="44" fontId="0" fillId="0" borderId="0" xfId="1" applyNumberFormat="1" applyFont="1"/>
    <xf numFmtId="10" fontId="17" fillId="3" borderId="0" xfId="1" applyNumberFormat="1" applyFont="1" applyFill="1" applyBorder="1" applyAlignment="1">
      <alignment horizontal="center"/>
    </xf>
    <xf numFmtId="169" fontId="23" fillId="3" borderId="0" xfId="0" applyNumberFormat="1" applyFont="1" applyFill="1" applyAlignment="1">
      <alignment horizontal="center"/>
    </xf>
    <xf numFmtId="0" fontId="51" fillId="3" borderId="0" xfId="0" applyFont="1" applyFill="1" applyAlignment="1">
      <alignment horizontal="left"/>
    </xf>
    <xf numFmtId="0" fontId="40" fillId="0" borderId="0" xfId="0" applyFont="1"/>
    <xf numFmtId="169" fontId="52" fillId="3" borderId="0" xfId="0" applyNumberFormat="1" applyFont="1" applyFill="1" applyAlignment="1">
      <alignment horizontal="left"/>
    </xf>
    <xf numFmtId="44" fontId="17" fillId="3" borderId="0" xfId="0" applyNumberFormat="1" applyFont="1" applyFill="1" applyAlignment="1">
      <alignment horizontal="left" indent="1"/>
    </xf>
    <xf numFmtId="0" fontId="18" fillId="0" borderId="0" xfId="0" applyFont="1" applyAlignment="1">
      <alignment horizontal="center"/>
    </xf>
    <xf numFmtId="167" fontId="17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>
      <alignment horizontal="center" wrapText="1"/>
    </xf>
    <xf numFmtId="9" fontId="18" fillId="3" borderId="0" xfId="0" applyNumberFormat="1" applyFont="1" applyFill="1" applyAlignment="1">
      <alignment horizontal="center" wrapText="1"/>
    </xf>
    <xf numFmtId="10" fontId="17" fillId="3" borderId="0" xfId="0" applyNumberFormat="1" applyFont="1" applyFill="1" applyAlignment="1">
      <alignment horizontal="center" wrapText="1"/>
    </xf>
    <xf numFmtId="167" fontId="17" fillId="3" borderId="0" xfId="0" applyNumberFormat="1" applyFont="1" applyFill="1" applyAlignment="1">
      <alignment horizontal="left" wrapText="1"/>
    </xf>
    <xf numFmtId="0" fontId="53" fillId="3" borderId="0" xfId="0" applyFont="1" applyFill="1" applyAlignment="1">
      <alignment horizontal="left" wrapText="1"/>
    </xf>
    <xf numFmtId="0" fontId="49" fillId="0" borderId="14" xfId="0" applyFont="1" applyBorder="1" applyAlignment="1">
      <alignment horizontal="center"/>
    </xf>
    <xf numFmtId="44" fontId="19" fillId="3" borderId="0" xfId="0" applyNumberFormat="1" applyFont="1" applyFill="1"/>
    <xf numFmtId="0" fontId="53" fillId="3" borderId="0" xfId="0" applyFont="1" applyFill="1"/>
    <xf numFmtId="0" fontId="19" fillId="3" borderId="19" xfId="0" applyFont="1" applyFill="1" applyBorder="1" applyAlignment="1">
      <alignment horizontal="left"/>
    </xf>
    <xf numFmtId="44" fontId="18" fillId="0" borderId="0" xfId="0" applyNumberFormat="1" applyFont="1"/>
    <xf numFmtId="0" fontId="19" fillId="3" borderId="19" xfId="0" applyNumberFormat="1" applyFont="1" applyFill="1" applyBorder="1" applyAlignment="1">
      <alignment horizontal="left"/>
    </xf>
    <xf numFmtId="44" fontId="0" fillId="2" borderId="0" xfId="0" applyNumberFormat="1" applyFill="1"/>
    <xf numFmtId="167" fontId="18" fillId="3" borderId="0" xfId="0" applyNumberFormat="1" applyFont="1" applyFill="1" applyAlignment="1"/>
    <xf numFmtId="0" fontId="16" fillId="3" borderId="0" xfId="0" applyFont="1" applyFill="1" applyAlignment="1">
      <alignment horizontal="left" wrapText="1" indent="1"/>
    </xf>
    <xf numFmtId="0" fontId="18" fillId="3" borderId="19" xfId="0" applyFont="1" applyFill="1" applyBorder="1" applyAlignment="1"/>
    <xf numFmtId="44" fontId="36" fillId="3" borderId="0" xfId="0" applyNumberFormat="1" applyFont="1" applyFill="1" applyBorder="1"/>
    <xf numFmtId="0" fontId="19" fillId="3" borderId="19" xfId="0" applyFont="1" applyFill="1" applyBorder="1" applyAlignment="1">
      <alignment horizontal="right"/>
    </xf>
    <xf numFmtId="9" fontId="19" fillId="3" borderId="2" xfId="0" applyNumberFormat="1" applyFont="1" applyFill="1" applyBorder="1"/>
    <xf numFmtId="0" fontId="16" fillId="3" borderId="0" xfId="0" applyNumberFormat="1" applyFont="1" applyFill="1"/>
    <xf numFmtId="0" fontId="18" fillId="3" borderId="0" xfId="0" applyNumberFormat="1" applyFont="1" applyFill="1" applyAlignment="1">
      <alignment horizontal="center"/>
    </xf>
    <xf numFmtId="0" fontId="16" fillId="8" borderId="6" xfId="0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center" wrapText="1"/>
    </xf>
    <xf numFmtId="44" fontId="16" fillId="3" borderId="0" xfId="0" applyNumberFormat="1" applyFont="1" applyFill="1" applyBorder="1" applyAlignment="1">
      <alignment horizontal="left" wrapText="1" indent="1"/>
    </xf>
    <xf numFmtId="0" fontId="2" fillId="3" borderId="0" xfId="0" applyFont="1" applyFill="1" applyAlignment="1">
      <alignment horizontal="left" indent="1"/>
    </xf>
    <xf numFmtId="44" fontId="4" fillId="3" borderId="0" xfId="1" applyFont="1" applyFill="1" applyBorder="1"/>
    <xf numFmtId="44" fontId="17" fillId="3" borderId="0" xfId="1" applyFont="1" applyFill="1" applyBorder="1" applyAlignment="1">
      <alignment horizontal="left" wrapText="1"/>
    </xf>
    <xf numFmtId="44" fontId="17" fillId="3" borderId="0" xfId="0" applyNumberFormat="1" applyFont="1" applyFill="1" applyBorder="1" applyAlignment="1">
      <alignment horizontal="left" wrapText="1"/>
    </xf>
    <xf numFmtId="0" fontId="16" fillId="6" borderId="6" xfId="0" applyFont="1" applyFill="1" applyBorder="1"/>
    <xf numFmtId="0" fontId="40" fillId="0" borderId="0" xfId="0" applyFont="1" applyAlignment="1"/>
    <xf numFmtId="44" fontId="48" fillId="3" borderId="0" xfId="0" applyNumberFormat="1" applyFont="1" applyFill="1" applyBorder="1"/>
    <xf numFmtId="9" fontId="18" fillId="3" borderId="0" xfId="1" applyNumberFormat="1" applyFont="1" applyFill="1" applyAlignment="1">
      <alignment horizontal="center" wrapText="1"/>
    </xf>
    <xf numFmtId="10" fontId="18" fillId="3" borderId="0" xfId="1" applyNumberFormat="1" applyFont="1" applyFill="1" applyAlignment="1">
      <alignment horizontal="center" wrapText="1"/>
    </xf>
    <xf numFmtId="0" fontId="0" fillId="0" borderId="1" xfId="0" applyFill="1" applyBorder="1"/>
    <xf numFmtId="0" fontId="18" fillId="3" borderId="2" xfId="0" applyFont="1" applyFill="1" applyBorder="1" applyAlignment="1">
      <alignment horizontal="center"/>
    </xf>
    <xf numFmtId="44" fontId="18" fillId="0" borderId="1" xfId="0" applyNumberFormat="1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8" fillId="3" borderId="21" xfId="0" applyFont="1" applyFill="1" applyBorder="1" applyAlignment="1"/>
    <xf numFmtId="0" fontId="18" fillId="3" borderId="22" xfId="0" applyFont="1" applyFill="1" applyBorder="1" applyAlignment="1"/>
    <xf numFmtId="0" fontId="55" fillId="3" borderId="0" xfId="0" applyFont="1" applyFill="1" applyAlignment="1">
      <alignment horizontal="right"/>
    </xf>
    <xf numFmtId="169" fontId="19" fillId="3" borderId="0" xfId="0" applyNumberFormat="1" applyFont="1" applyFill="1"/>
    <xf numFmtId="0" fontId="2" fillId="0" borderId="0" xfId="0" applyFont="1" applyFill="1" applyAlignment="1">
      <alignment horizontal="right"/>
    </xf>
    <xf numFmtId="168" fontId="18" fillId="3" borderId="0" xfId="0" applyNumberFormat="1" applyFont="1" applyFill="1" applyAlignment="1">
      <alignment horizontal="center" wrapText="1"/>
    </xf>
    <xf numFmtId="169" fontId="23" fillId="3" borderId="0" xfId="0" applyNumberFormat="1" applyFont="1" applyFill="1" applyAlignment="1">
      <alignment horizontal="left"/>
    </xf>
    <xf numFmtId="0" fontId="18" fillId="3" borderId="10" xfId="0" applyNumberFormat="1" applyFont="1" applyFill="1" applyBorder="1" applyAlignment="1">
      <alignment horizontal="left"/>
    </xf>
    <xf numFmtId="0" fontId="19" fillId="3" borderId="11" xfId="0" applyNumberFormat="1" applyFont="1" applyFill="1" applyBorder="1" applyAlignment="1">
      <alignment horizontal="left"/>
    </xf>
    <xf numFmtId="0" fontId="19" fillId="3" borderId="14" xfId="0" applyNumberFormat="1" applyFont="1" applyFill="1" applyBorder="1" applyAlignment="1">
      <alignment horizontal="left"/>
    </xf>
    <xf numFmtId="0" fontId="19" fillId="3" borderId="4" xfId="0" applyNumberFormat="1" applyFont="1" applyFill="1" applyBorder="1" applyAlignment="1">
      <alignment horizontal="left"/>
    </xf>
    <xf numFmtId="44" fontId="19" fillId="3" borderId="13" xfId="0" applyNumberFormat="1" applyFont="1" applyFill="1" applyBorder="1"/>
    <xf numFmtId="0" fontId="18" fillId="3" borderId="2" xfId="0" applyNumberFormat="1" applyFont="1" applyFill="1" applyBorder="1" applyAlignment="1">
      <alignment horizontal="left"/>
    </xf>
    <xf numFmtId="0" fontId="55" fillId="0" borderId="2" xfId="0" applyFont="1" applyBorder="1"/>
    <xf numFmtId="37" fontId="16" fillId="8" borderId="0" xfId="0" applyNumberFormat="1" applyFont="1" applyFill="1" applyBorder="1" applyAlignment="1">
      <alignment horizontal="center"/>
    </xf>
    <xf numFmtId="0" fontId="2" fillId="3" borderId="0" xfId="0" applyFont="1" applyFill="1"/>
    <xf numFmtId="44" fontId="17" fillId="0" borderId="0" xfId="1" applyNumberFormat="1" applyFont="1" applyFill="1" applyBorder="1" applyAlignment="1">
      <alignment horizontal="center"/>
    </xf>
    <xf numFmtId="169" fontId="0" fillId="3" borderId="0" xfId="0" applyNumberFormat="1" applyFill="1"/>
    <xf numFmtId="0" fontId="16" fillId="3" borderId="0" xfId="0" applyFont="1" applyFill="1" applyAlignment="1">
      <alignment horizontal="left" wrapText="1" indent="1" shrinkToFit="1"/>
    </xf>
    <xf numFmtId="0" fontId="2" fillId="2" borderId="0" xfId="0" applyFont="1" applyFill="1"/>
    <xf numFmtId="44" fontId="0" fillId="2" borderId="0" xfId="1" applyFont="1" applyFill="1" applyAlignment="1">
      <alignment horizontal="center"/>
    </xf>
    <xf numFmtId="165" fontId="2" fillId="2" borderId="0" xfId="0" applyNumberFormat="1" applyFont="1" applyFill="1"/>
    <xf numFmtId="44" fontId="0" fillId="2" borderId="0" xfId="0" applyNumberFormat="1" applyFill="1" applyAlignment="1">
      <alignment horizontal="center"/>
    </xf>
    <xf numFmtId="44" fontId="56" fillId="3" borderId="23" xfId="1" applyFont="1" applyFill="1" applyBorder="1"/>
    <xf numFmtId="44" fontId="18" fillId="3" borderId="23" xfId="1" applyFont="1" applyFill="1" applyBorder="1"/>
    <xf numFmtId="44" fontId="56" fillId="3" borderId="23" xfId="1" applyFont="1" applyFill="1" applyBorder="1" applyAlignment="1">
      <alignment horizontal="left"/>
    </xf>
    <xf numFmtId="44" fontId="16" fillId="3" borderId="2" xfId="0" applyNumberFormat="1" applyFont="1" applyFill="1" applyBorder="1" applyAlignment="1">
      <alignment horizontal="left" wrapText="1" indent="1"/>
    </xf>
    <xf numFmtId="0" fontId="16" fillId="11" borderId="5" xfId="0" applyFont="1" applyFill="1" applyBorder="1"/>
    <xf numFmtId="7" fontId="18" fillId="0" borderId="0" xfId="1" applyNumberFormat="1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8" fillId="3" borderId="0" xfId="0" applyFont="1" applyFill="1" applyAlignment="1">
      <alignment horizontal="right"/>
    </xf>
    <xf numFmtId="0" fontId="19" fillId="3" borderId="0" xfId="0" applyFont="1" applyFill="1" applyBorder="1"/>
    <xf numFmtId="0" fontId="18" fillId="3" borderId="0" xfId="0" applyFont="1" applyFill="1" applyBorder="1" applyAlignment="1">
      <alignment horizontal="right"/>
    </xf>
    <xf numFmtId="0" fontId="19" fillId="3" borderId="0" xfId="0" applyFont="1" applyFill="1"/>
    <xf numFmtId="0" fontId="19" fillId="3" borderId="0" xfId="0" applyFont="1" applyFill="1" applyAlignment="1">
      <alignment horizontal="right"/>
    </xf>
    <xf numFmtId="14" fontId="18" fillId="3" borderId="0" xfId="0" applyNumberFormat="1" applyFont="1" applyFill="1" applyAlignment="1">
      <alignment horizontal="left"/>
    </xf>
    <xf numFmtId="37" fontId="16" fillId="0" borderId="5" xfId="0" applyNumberFormat="1" applyFont="1" applyFill="1" applyBorder="1" applyAlignment="1">
      <alignment horizontal="center"/>
    </xf>
    <xf numFmtId="44" fontId="17" fillId="0" borderId="10" xfId="1" applyFont="1" applyBorder="1"/>
    <xf numFmtId="44" fontId="17" fillId="0" borderId="12" xfId="1" applyFont="1" applyBorder="1"/>
    <xf numFmtId="44" fontId="17" fillId="0" borderId="5" xfId="1" applyFont="1" applyBorder="1"/>
    <xf numFmtId="44" fontId="17" fillId="0" borderId="1" xfId="1" applyFont="1" applyBorder="1"/>
    <xf numFmtId="44" fontId="17" fillId="0" borderId="17" xfId="1" applyFont="1" applyBorder="1"/>
    <xf numFmtId="44" fontId="17" fillId="0" borderId="0" xfId="1" applyFont="1" applyBorder="1"/>
    <xf numFmtId="44" fontId="17" fillId="0" borderId="15" xfId="1" applyFont="1" applyBorder="1"/>
    <xf numFmtId="44" fontId="17" fillId="3" borderId="5" xfId="1" applyFont="1" applyFill="1" applyBorder="1"/>
    <xf numFmtId="44" fontId="17" fillId="3" borderId="12" xfId="1" applyFont="1" applyFill="1" applyBorder="1"/>
    <xf numFmtId="44" fontId="17" fillId="0" borderId="6" xfId="1" applyFont="1" applyBorder="1"/>
    <xf numFmtId="0" fontId="17" fillId="3" borderId="25" xfId="0" applyFont="1" applyFill="1" applyBorder="1" applyAlignment="1">
      <alignment horizontal="center"/>
    </xf>
    <xf numFmtId="44" fontId="17" fillId="0" borderId="3" xfId="1" applyFont="1" applyBorder="1"/>
    <xf numFmtId="44" fontId="17" fillId="0" borderId="13" xfId="1" applyFont="1" applyBorder="1"/>
    <xf numFmtId="171" fontId="16" fillId="2" borderId="11" xfId="0" applyNumberFormat="1" applyFont="1" applyFill="1" applyBorder="1" applyAlignment="1">
      <alignment horizontal="center"/>
    </xf>
    <xf numFmtId="167" fontId="16" fillId="2" borderId="11" xfId="0" applyNumberFormat="1" applyFont="1" applyFill="1" applyBorder="1" applyAlignment="1">
      <alignment horizontal="center"/>
    </xf>
    <xf numFmtId="44" fontId="16" fillId="4" borderId="11" xfId="1" applyFont="1" applyFill="1" applyBorder="1"/>
    <xf numFmtId="44" fontId="17" fillId="0" borderId="11" xfId="1" applyFont="1" applyFill="1" applyBorder="1"/>
    <xf numFmtId="44" fontId="16" fillId="9" borderId="11" xfId="1" applyNumberFormat="1" applyFont="1" applyFill="1" applyBorder="1" applyAlignment="1">
      <alignment horizontal="center"/>
    </xf>
    <xf numFmtId="44" fontId="16" fillId="0" borderId="11" xfId="1" applyFont="1" applyFill="1" applyBorder="1"/>
    <xf numFmtId="44" fontId="0" fillId="0" borderId="6" xfId="1" applyFont="1" applyFill="1" applyBorder="1"/>
    <xf numFmtId="1" fontId="17" fillId="3" borderId="2" xfId="1" applyNumberFormat="1" applyFont="1" applyFill="1" applyBorder="1" applyAlignment="1">
      <alignment horizontal="center"/>
    </xf>
    <xf numFmtId="0" fontId="0" fillId="0" borderId="0" xfId="0" applyFill="1" applyBorder="1"/>
    <xf numFmtId="169" fontId="0" fillId="0" borderId="0" xfId="0" applyNumberFormat="1" applyFill="1" applyBorder="1"/>
    <xf numFmtId="1" fontId="17" fillId="3" borderId="0" xfId="1" applyNumberFormat="1" applyFont="1" applyFill="1" applyBorder="1" applyAlignment="1">
      <alignment horizontal="center"/>
    </xf>
    <xf numFmtId="0" fontId="17" fillId="3" borderId="23" xfId="0" applyFont="1" applyFill="1" applyBorder="1" applyAlignment="1">
      <alignment horizontal="right"/>
    </xf>
    <xf numFmtId="0" fontId="17" fillId="3" borderId="26" xfId="0" applyFont="1" applyFill="1" applyBorder="1" applyAlignment="1">
      <alignment horizontal="right"/>
    </xf>
    <xf numFmtId="1" fontId="17" fillId="3" borderId="5" xfId="1" applyNumberFormat="1" applyFont="1" applyFill="1" applyBorder="1" applyAlignment="1">
      <alignment horizontal="center"/>
    </xf>
    <xf numFmtId="0" fontId="0" fillId="0" borderId="12" xfId="0" applyFill="1" applyBorder="1"/>
    <xf numFmtId="1" fontId="17" fillId="3" borderId="3" xfId="1" applyNumberFormat="1" applyFont="1" applyFill="1" applyBorder="1" applyAlignment="1">
      <alignment horizontal="center"/>
    </xf>
    <xf numFmtId="44" fontId="4" fillId="3" borderId="3" xfId="1" applyFont="1" applyFill="1" applyBorder="1"/>
    <xf numFmtId="37" fontId="16" fillId="3" borderId="0" xfId="0" applyNumberFormat="1" applyFont="1" applyFill="1" applyBorder="1" applyAlignment="1">
      <alignment horizontal="center"/>
    </xf>
    <xf numFmtId="0" fontId="0" fillId="3" borderId="0" xfId="0" applyFill="1"/>
    <xf numFmtId="37" fontId="16" fillId="3" borderId="13" xfId="0" applyNumberFormat="1" applyFont="1" applyFill="1" applyBorder="1" applyAlignment="1">
      <alignment horizontal="center"/>
    </xf>
    <xf numFmtId="0" fontId="0" fillId="3" borderId="0" xfId="0" applyFill="1" applyBorder="1"/>
    <xf numFmtId="0" fontId="16" fillId="3" borderId="0" xfId="0" applyFont="1" applyFill="1" applyBorder="1"/>
    <xf numFmtId="171" fontId="16" fillId="3" borderId="5" xfId="0" applyNumberFormat="1" applyFont="1" applyFill="1" applyBorder="1" applyAlignment="1">
      <alignment horizontal="center"/>
    </xf>
    <xf numFmtId="167" fontId="16" fillId="3" borderId="5" xfId="0" applyNumberFormat="1" applyFont="1" applyFill="1" applyBorder="1" applyAlignment="1">
      <alignment horizontal="center"/>
    </xf>
    <xf numFmtId="44" fontId="16" fillId="3" borderId="5" xfId="1" applyFont="1" applyFill="1" applyBorder="1"/>
    <xf numFmtId="44" fontId="16" fillId="3" borderId="6" xfId="1" applyFont="1" applyFill="1" applyBorder="1"/>
    <xf numFmtId="37" fontId="16" fillId="3" borderId="6" xfId="0" applyNumberFormat="1" applyFont="1" applyFill="1" applyBorder="1" applyAlignment="1">
      <alignment horizontal="center"/>
    </xf>
    <xf numFmtId="44" fontId="17" fillId="3" borderId="6" xfId="1" applyFont="1" applyFill="1" applyBorder="1"/>
    <xf numFmtId="44" fontId="16" fillId="3" borderId="6" xfId="1" applyNumberFormat="1" applyFont="1" applyFill="1" applyBorder="1" applyAlignment="1">
      <alignment horizontal="center"/>
    </xf>
    <xf numFmtId="166" fontId="16" fillId="3" borderId="5" xfId="1" applyNumberFormat="1" applyFont="1" applyFill="1" applyBorder="1" applyAlignment="1">
      <alignment horizontal="center"/>
    </xf>
    <xf numFmtId="44" fontId="17" fillId="3" borderId="15" xfId="1" applyFont="1" applyFill="1" applyBorder="1"/>
    <xf numFmtId="1" fontId="17" fillId="3" borderId="19" xfId="1" applyNumberFormat="1" applyFont="1" applyFill="1" applyBorder="1" applyAlignment="1">
      <alignment horizontal="center"/>
    </xf>
    <xf numFmtId="44" fontId="4" fillId="3" borderId="15" xfId="1" applyFont="1" applyFill="1" applyBorder="1"/>
    <xf numFmtId="44" fontId="57" fillId="2" borderId="0" xfId="1" applyFont="1" applyFill="1"/>
    <xf numFmtId="44" fontId="17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17" fillId="3" borderId="0" xfId="1" applyFont="1" applyFill="1" applyBorder="1" applyAlignment="1">
      <alignment horizontal="center"/>
    </xf>
    <xf numFmtId="44" fontId="17" fillId="3" borderId="0" xfId="1" applyFont="1" applyFill="1" applyBorder="1"/>
    <xf numFmtId="44" fontId="57" fillId="3" borderId="0" xfId="1" applyFont="1" applyFill="1"/>
    <xf numFmtId="0" fontId="0" fillId="3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4" fontId="18" fillId="3" borderId="0" xfId="0" applyNumberFormat="1" applyFont="1" applyFill="1" applyBorder="1"/>
    <xf numFmtId="0" fontId="16" fillId="3" borderId="0" xfId="0" applyFont="1" applyFill="1"/>
    <xf numFmtId="0" fontId="19" fillId="3" borderId="0" xfId="0" applyNumberFormat="1" applyFont="1" applyFill="1" applyBorder="1"/>
    <xf numFmtId="0" fontId="18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/>
    <xf numFmtId="0" fontId="18" fillId="3" borderId="0" xfId="2" applyNumberFormat="1" applyFont="1" applyFill="1" applyBorder="1" applyAlignment="1">
      <alignment horizontal="center" wrapText="1"/>
    </xf>
    <xf numFmtId="0" fontId="18" fillId="3" borderId="0" xfId="2" applyNumberFormat="1" applyFont="1" applyFill="1" applyAlignment="1">
      <alignment horizontal="center" wrapText="1"/>
    </xf>
    <xf numFmtId="0" fontId="18" fillId="3" borderId="0" xfId="0" applyNumberFormat="1" applyFont="1" applyFill="1" applyBorder="1" applyAlignment="1">
      <alignment horizontal="center" wrapText="1"/>
    </xf>
    <xf numFmtId="0" fontId="16" fillId="3" borderId="0" xfId="0" applyNumberFormat="1" applyFont="1" applyFill="1" applyAlignment="1">
      <alignment wrapText="1"/>
    </xf>
    <xf numFmtId="0" fontId="16" fillId="3" borderId="0" xfId="0" applyNumberFormat="1" applyFont="1" applyFill="1" applyAlignment="1">
      <alignment horizontal="left" indent="1"/>
    </xf>
    <xf numFmtId="0" fontId="18" fillId="3" borderId="0" xfId="0" applyNumberFormat="1" applyFont="1" applyFill="1" applyBorder="1"/>
    <xf numFmtId="0" fontId="18" fillId="3" borderId="0" xfId="0" applyNumberFormat="1" applyFont="1" applyFill="1" applyAlignment="1">
      <alignment horizontal="center"/>
    </xf>
    <xf numFmtId="9" fontId="18" fillId="3" borderId="0" xfId="0" applyNumberFormat="1" applyFont="1" applyFill="1" applyBorder="1" applyAlignment="1">
      <alignment horizontal="center" wrapText="1"/>
    </xf>
    <xf numFmtId="0" fontId="19" fillId="3" borderId="6" xfId="0" applyFont="1" applyFill="1" applyBorder="1"/>
    <xf numFmtId="44" fontId="19" fillId="3" borderId="6" xfId="0" applyNumberFormat="1" applyFont="1" applyFill="1" applyBorder="1"/>
    <xf numFmtId="44" fontId="16" fillId="3" borderId="6" xfId="0" applyNumberFormat="1" applyFont="1" applyFill="1" applyBorder="1" applyAlignment="1">
      <alignment horizontal="left" wrapText="1" indent="1"/>
    </xf>
    <xf numFmtId="44" fontId="17" fillId="3" borderId="0" xfId="0" applyNumberFormat="1" applyFont="1" applyFill="1" applyBorder="1" applyAlignment="1">
      <alignment horizontal="center" wrapText="1"/>
    </xf>
    <xf numFmtId="44" fontId="17" fillId="3" borderId="0" xfId="0" applyNumberFormat="1" applyFont="1" applyFill="1" applyBorder="1" applyAlignment="1">
      <alignment horizontal="left" wrapText="1"/>
    </xf>
    <xf numFmtId="44" fontId="16" fillId="3" borderId="0" xfId="1" applyNumberFormat="1" applyFont="1" applyFill="1" applyBorder="1"/>
    <xf numFmtId="44" fontId="16" fillId="4" borderId="2" xfId="1" applyNumberFormat="1" applyFont="1" applyFill="1" applyBorder="1"/>
    <xf numFmtId="44" fontId="17" fillId="0" borderId="12" xfId="1" applyNumberFormat="1" applyFont="1" applyBorder="1"/>
    <xf numFmtId="44" fontId="16" fillId="0" borderId="0" xfId="1" applyNumberFormat="1" applyFont="1" applyBorder="1"/>
    <xf numFmtId="44" fontId="17" fillId="0" borderId="1" xfId="1" applyNumberFormat="1" applyFont="1" applyBorder="1"/>
    <xf numFmtId="44" fontId="17" fillId="3" borderId="12" xfId="1" applyNumberFormat="1" applyFont="1" applyFill="1" applyBorder="1"/>
    <xf numFmtId="44" fontId="17" fillId="0" borderId="0" xfId="1" applyNumberFormat="1" applyFont="1" applyBorder="1"/>
    <xf numFmtId="44" fontId="17" fillId="0" borderId="15" xfId="1" applyNumberFormat="1" applyFont="1" applyBorder="1"/>
    <xf numFmtId="44" fontId="4" fillId="3" borderId="0" xfId="1" applyNumberFormat="1" applyFont="1" applyFill="1" applyBorder="1"/>
    <xf numFmtId="44" fontId="17" fillId="3" borderId="0" xfId="1" applyNumberFormat="1" applyFont="1" applyFill="1" applyBorder="1" applyAlignment="1">
      <alignment horizontal="left" wrapText="1"/>
    </xf>
    <xf numFmtId="44" fontId="16" fillId="3" borderId="5" xfId="1" applyNumberFormat="1" applyFont="1" applyFill="1" applyBorder="1" applyAlignment="1">
      <alignment horizontal="center"/>
    </xf>
    <xf numFmtId="44" fontId="17" fillId="3" borderId="13" xfId="1" applyNumberFormat="1" applyFont="1" applyFill="1" applyBorder="1"/>
    <xf numFmtId="44" fontId="17" fillId="3" borderId="1" xfId="1" applyNumberFormat="1" applyFont="1" applyFill="1" applyBorder="1"/>
    <xf numFmtId="44" fontId="17" fillId="3" borderId="0" xfId="1" applyNumberFormat="1" applyFont="1" applyFill="1" applyBorder="1" applyAlignment="1">
      <alignment horizontal="center" wrapText="1"/>
    </xf>
    <xf numFmtId="44" fontId="17" fillId="3" borderId="10" xfId="1" applyNumberFormat="1" applyFont="1" applyFill="1" applyBorder="1"/>
    <xf numFmtId="44" fontId="17" fillId="3" borderId="0" xfId="1" applyNumberFormat="1" applyFont="1" applyFill="1" applyBorder="1"/>
    <xf numFmtId="44" fontId="17" fillId="3" borderId="0" xfId="1" applyNumberFormat="1" applyFont="1" applyFill="1" applyBorder="1"/>
    <xf numFmtId="44" fontId="17" fillId="3" borderId="2" xfId="1" applyNumberFormat="1" applyFont="1" applyFill="1" applyBorder="1"/>
    <xf numFmtId="44" fontId="16" fillId="3" borderId="0" xfId="1" applyNumberFormat="1" applyFont="1" applyFill="1"/>
    <xf numFmtId="44" fontId="16" fillId="6" borderId="0" xfId="1" applyNumberFormat="1" applyFont="1" applyFill="1" applyBorder="1"/>
    <xf numFmtId="0" fontId="19" fillId="3" borderId="6" xfId="0" applyFont="1" applyFill="1" applyBorder="1" applyAlignment="1">
      <alignment horizontal="right"/>
    </xf>
    <xf numFmtId="44" fontId="17" fillId="0" borderId="25" xfId="1" applyFont="1" applyBorder="1"/>
    <xf numFmtId="44" fontId="17" fillId="0" borderId="27" xfId="1" applyFont="1" applyBorder="1"/>
    <xf numFmtId="37" fontId="17" fillId="8" borderId="2" xfId="0" applyNumberFormat="1" applyFont="1" applyFill="1" applyBorder="1" applyAlignment="1">
      <alignment horizontal="center"/>
    </xf>
    <xf numFmtId="166" fontId="17" fillId="7" borderId="2" xfId="1" applyNumberFormat="1" applyFont="1" applyFill="1" applyBorder="1" applyAlignment="1">
      <alignment horizontal="center"/>
    </xf>
    <xf numFmtId="166" fontId="17" fillId="0" borderId="0" xfId="1" applyNumberFormat="1" applyFont="1" applyBorder="1" applyAlignment="1">
      <alignment horizontal="center"/>
    </xf>
    <xf numFmtId="44" fontId="16" fillId="0" borderId="4" xfId="1" applyFont="1" applyBorder="1"/>
    <xf numFmtId="44" fontId="16" fillId="3" borderId="2" xfId="1" applyFont="1" applyFill="1" applyBorder="1"/>
    <xf numFmtId="44" fontId="16" fillId="0" borderId="1" xfId="1" applyFont="1" applyBorder="1"/>
    <xf numFmtId="44" fontId="17" fillId="6" borderId="2" xfId="1" applyFont="1" applyFill="1" applyBorder="1"/>
    <xf numFmtId="37" fontId="16" fillId="7" borderId="2" xfId="1" applyNumberFormat="1" applyFont="1" applyFill="1" applyBorder="1" applyAlignment="1">
      <alignment horizontal="center"/>
    </xf>
    <xf numFmtId="37" fontId="17" fillId="7" borderId="2" xfId="1" applyNumberFormat="1" applyFont="1" applyFill="1" applyBorder="1" applyAlignment="1">
      <alignment horizontal="center"/>
    </xf>
    <xf numFmtId="37" fontId="17" fillId="0" borderId="10" xfId="1" applyNumberFormat="1" applyFont="1" applyBorder="1"/>
    <xf numFmtId="37" fontId="17" fillId="0" borderId="0" xfId="1" applyNumberFormat="1" applyFont="1" applyBorder="1" applyAlignment="1">
      <alignment horizontal="center"/>
    </xf>
    <xf numFmtId="37" fontId="17" fillId="0" borderId="13" xfId="1" applyNumberFormat="1" applyFont="1" applyBorder="1"/>
    <xf numFmtId="37" fontId="17" fillId="3" borderId="2" xfId="1" applyNumberFormat="1" applyFont="1" applyFill="1" applyBorder="1"/>
    <xf numFmtId="37" fontId="17" fillId="0" borderId="6" xfId="1" applyNumberFormat="1" applyFont="1" applyBorder="1"/>
    <xf numFmtId="44" fontId="0" fillId="0" borderId="0" xfId="1" applyFont="1" applyBorder="1"/>
    <xf numFmtId="44" fontId="17" fillId="6" borderId="11" xfId="1" applyFont="1" applyFill="1" applyBorder="1"/>
    <xf numFmtId="166" fontId="17" fillId="7" borderId="11" xfId="1" applyNumberFormat="1" applyFont="1" applyFill="1" applyBorder="1" applyAlignment="1">
      <alignment horizontal="center"/>
    </xf>
    <xf numFmtId="44" fontId="16" fillId="3" borderId="0" xfId="0" applyNumberFormat="1" applyFont="1" applyFill="1" applyBorder="1"/>
    <xf numFmtId="44" fontId="16" fillId="3" borderId="13" xfId="1" applyFont="1" applyFill="1" applyBorder="1"/>
    <xf numFmtId="44" fontId="16" fillId="3" borderId="0" xfId="1" applyFont="1" applyFill="1" applyBorder="1"/>
    <xf numFmtId="44" fontId="17" fillId="3" borderId="13" xfId="1" applyFont="1" applyFill="1" applyBorder="1"/>
    <xf numFmtId="39" fontId="17" fillId="7" borderId="2" xfId="1" applyNumberFormat="1" applyFont="1" applyFill="1" applyBorder="1" applyAlignment="1">
      <alignment horizontal="center"/>
    </xf>
    <xf numFmtId="44" fontId="16" fillId="0" borderId="2" xfId="0" applyNumberFormat="1" applyFont="1" applyBorder="1"/>
    <xf numFmtId="9" fontId="17" fillId="3" borderId="0" xfId="0" applyNumberFormat="1" applyFont="1" applyFill="1" applyBorder="1" applyAlignment="1">
      <alignment horizontal="center" wrapText="1"/>
    </xf>
    <xf numFmtId="0" fontId="16" fillId="3" borderId="5" xfId="0" applyFont="1" applyFill="1" applyBorder="1"/>
    <xf numFmtId="10" fontId="18" fillId="0" borderId="0" xfId="2" applyNumberFormat="1" applyFont="1" applyFill="1" applyBorder="1" applyAlignment="1">
      <alignment horizontal="center" wrapText="1"/>
    </xf>
    <xf numFmtId="44" fontId="58" fillId="3" borderId="0" xfId="1" applyFont="1" applyFill="1"/>
    <xf numFmtId="0" fontId="16" fillId="3" borderId="2" xfId="0" applyFont="1" applyFill="1" applyBorder="1" applyAlignment="1">
      <alignment wrapText="1"/>
    </xf>
    <xf numFmtId="0" fontId="16" fillId="3" borderId="18" xfId="0" applyFont="1" applyFill="1" applyBorder="1" applyAlignment="1">
      <alignment wrapText="1"/>
    </xf>
    <xf numFmtId="44" fontId="19" fillId="0" borderId="2" xfId="0" applyNumberFormat="1" applyFont="1" applyFill="1" applyBorder="1"/>
    <xf numFmtId="0" fontId="2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 applyBorder="1"/>
    <xf numFmtId="37" fontId="1" fillId="3" borderId="0" xfId="0" applyNumberFormat="1" applyFont="1" applyFill="1" applyAlignment="1">
      <alignment horizontal="center"/>
    </xf>
    <xf numFmtId="44" fontId="16" fillId="2" borderId="2" xfId="1" applyFont="1" applyFill="1" applyBorder="1"/>
    <xf numFmtId="44" fontId="16" fillId="3" borderId="0" xfId="0" applyNumberFormat="1" applyFont="1" applyFill="1" applyAlignment="1"/>
    <xf numFmtId="44" fontId="18" fillId="3" borderId="0" xfId="0" applyNumberFormat="1" applyFont="1" applyFill="1" applyBorder="1" applyAlignment="1">
      <alignment horizontal="center" wrapText="1"/>
    </xf>
    <xf numFmtId="44" fontId="19" fillId="0" borderId="2" xfId="0" applyNumberFormat="1" applyFont="1" applyFill="1" applyBorder="1" applyAlignment="1">
      <alignment horizontal="center" wrapText="1"/>
    </xf>
    <xf numFmtId="44" fontId="19" fillId="3" borderId="0" xfId="0" applyNumberFormat="1" applyFont="1" applyFill="1" applyBorder="1" applyAlignment="1">
      <alignment horizontal="left" indent="1"/>
    </xf>
    <xf numFmtId="0" fontId="1" fillId="3" borderId="6" xfId="0" applyFont="1" applyFill="1" applyBorder="1" applyAlignment="1"/>
    <xf numFmtId="0" fontId="2" fillId="3" borderId="6" xfId="0" applyFont="1" applyFill="1" applyBorder="1" applyAlignment="1"/>
    <xf numFmtId="0" fontId="19" fillId="0" borderId="14" xfId="0" applyFont="1" applyBorder="1" applyAlignment="1">
      <alignment horizontal="center"/>
    </xf>
    <xf numFmtId="44" fontId="16" fillId="3" borderId="0" xfId="0" applyNumberFormat="1" applyFont="1" applyFill="1" applyAlignment="1">
      <alignment horizontal="left" wrapText="1" indent="1"/>
    </xf>
    <xf numFmtId="44" fontId="18" fillId="3" borderId="0" xfId="0" applyNumberFormat="1" applyFont="1" applyFill="1" applyAlignment="1">
      <alignment horizontal="center"/>
    </xf>
    <xf numFmtId="44" fontId="0" fillId="2" borderId="0" xfId="0" applyNumberFormat="1" applyFill="1" applyAlignment="1">
      <alignment wrapText="1"/>
    </xf>
    <xf numFmtId="0" fontId="18" fillId="3" borderId="0" xfId="0" applyFont="1" applyFill="1" applyBorder="1" applyAlignment="1"/>
    <xf numFmtId="0" fontId="19" fillId="3" borderId="0" xfId="0" applyFont="1" applyFill="1" applyBorder="1" applyAlignment="1">
      <alignment horizontal="right"/>
    </xf>
    <xf numFmtId="0" fontId="18" fillId="3" borderId="19" xfId="0" applyFont="1" applyFill="1" applyBorder="1" applyAlignment="1">
      <alignment horizontal="left"/>
    </xf>
    <xf numFmtId="44" fontId="17" fillId="6" borderId="0" xfId="1" applyFont="1" applyFill="1" applyBorder="1"/>
    <xf numFmtId="0" fontId="59" fillId="3" borderId="0" xfId="0" applyFont="1" applyFill="1"/>
    <xf numFmtId="0" fontId="16" fillId="6" borderId="2" xfId="0" applyFont="1" applyFill="1" applyBorder="1"/>
    <xf numFmtId="0" fontId="60" fillId="3" borderId="0" xfId="0" applyFont="1" applyFill="1" applyBorder="1" applyAlignment="1">
      <alignment horizontal="right"/>
    </xf>
    <xf numFmtId="44" fontId="16" fillId="9" borderId="2" xfId="1" applyFont="1" applyFill="1" applyBorder="1"/>
    <xf numFmtId="44" fontId="19" fillId="3" borderId="0" xfId="0" applyNumberFormat="1" applyFont="1" applyFill="1" applyBorder="1" applyAlignment="1">
      <alignment horizontal="left" wrapText="1" indent="1"/>
    </xf>
    <xf numFmtId="44" fontId="16" fillId="3" borderId="0" xfId="0" applyNumberFormat="1" applyFont="1" applyFill="1" applyAlignment="1">
      <alignment wrapText="1"/>
    </xf>
    <xf numFmtId="0" fontId="2" fillId="0" borderId="0" xfId="0" applyFont="1" applyFill="1" applyBorder="1"/>
    <xf numFmtId="0" fontId="16" fillId="14" borderId="0" xfId="0" applyFont="1" applyFill="1" applyBorder="1"/>
    <xf numFmtId="44" fontId="17" fillId="14" borderId="0" xfId="1" applyNumberFormat="1" applyFont="1" applyFill="1" applyBorder="1" applyAlignment="1">
      <alignment horizontal="left"/>
    </xf>
    <xf numFmtId="44" fontId="17" fillId="14" borderId="0" xfId="1" applyFont="1" applyFill="1" applyBorder="1" applyAlignment="1">
      <alignment horizontal="left"/>
    </xf>
    <xf numFmtId="44" fontId="17" fillId="14" borderId="0" xfId="1" applyFont="1" applyFill="1" applyBorder="1" applyAlignment="1">
      <alignment horizontal="center"/>
    </xf>
    <xf numFmtId="44" fontId="17" fillId="14" borderId="0" xfId="1" applyNumberFormat="1" applyFont="1" applyFill="1" applyBorder="1" applyAlignment="1">
      <alignment horizontal="center"/>
    </xf>
    <xf numFmtId="10" fontId="18" fillId="3" borderId="0" xfId="0" applyNumberFormat="1" applyFont="1" applyFill="1" applyAlignment="1">
      <alignment horizontal="center" wrapText="1"/>
    </xf>
    <xf numFmtId="0" fontId="16" fillId="6" borderId="29" xfId="0" applyFont="1" applyFill="1" applyBorder="1"/>
    <xf numFmtId="0" fontId="16" fillId="3" borderId="0" xfId="0" applyFont="1" applyFill="1" applyAlignment="1">
      <alignment horizontal="left" shrinkToFit="1"/>
    </xf>
    <xf numFmtId="0" fontId="63" fillId="3" borderId="0" xfId="0" applyFont="1" applyFill="1" applyAlignment="1">
      <alignment horizontal="center"/>
    </xf>
    <xf numFmtId="172" fontId="19" fillId="3" borderId="2" xfId="0" applyNumberFormat="1" applyFont="1" applyFill="1" applyBorder="1" applyAlignment="1"/>
    <xf numFmtId="10" fontId="19" fillId="3" borderId="2" xfId="0" applyNumberFormat="1" applyFont="1" applyFill="1" applyBorder="1"/>
    <xf numFmtId="0" fontId="18" fillId="3" borderId="1" xfId="0" applyFont="1" applyFill="1" applyBorder="1" applyAlignment="1">
      <alignment horizontal="center"/>
    </xf>
    <xf numFmtId="0" fontId="18" fillId="3" borderId="6" xfId="0" applyNumberFormat="1" applyFont="1" applyFill="1" applyBorder="1" applyAlignment="1">
      <alignment horizontal="center"/>
    </xf>
    <xf numFmtId="0" fontId="19" fillId="15" borderId="4" xfId="0" applyFont="1" applyFill="1" applyBorder="1"/>
    <xf numFmtId="0" fontId="19" fillId="3" borderId="2" xfId="0" applyFont="1" applyFill="1" applyBorder="1" applyAlignment="1">
      <alignment horizontal="right"/>
    </xf>
    <xf numFmtId="44" fontId="19" fillId="3" borderId="2" xfId="0" applyNumberFormat="1" applyFont="1" applyFill="1" applyBorder="1" applyAlignment="1">
      <alignment horizontal="right"/>
    </xf>
    <xf numFmtId="39" fontId="16" fillId="7" borderId="2" xfId="1" applyNumberFormat="1" applyFont="1" applyFill="1" applyBorder="1" applyAlignment="1">
      <alignment horizontal="center"/>
    </xf>
    <xf numFmtId="9" fontId="16" fillId="3" borderId="0" xfId="0" applyNumberFormat="1" applyFont="1" applyFill="1" applyBorder="1" applyAlignment="1">
      <alignment horizontal="left" wrapText="1" indent="1"/>
    </xf>
    <xf numFmtId="0" fontId="18" fillId="3" borderId="2" xfId="0" applyNumberFormat="1" applyFont="1" applyFill="1" applyBorder="1" applyAlignment="1">
      <alignment horizontal="center"/>
    </xf>
    <xf numFmtId="14" fontId="1" fillId="3" borderId="0" xfId="0" applyNumberFormat="1" applyFont="1" applyFill="1"/>
    <xf numFmtId="14" fontId="64" fillId="13" borderId="0" xfId="0" applyNumberFormat="1" applyFont="1" applyFill="1"/>
    <xf numFmtId="14" fontId="19" fillId="3" borderId="2" xfId="0" applyNumberFormat="1" applyFont="1" applyFill="1" applyBorder="1"/>
    <xf numFmtId="165" fontId="19" fillId="3" borderId="2" xfId="0" applyNumberFormat="1" applyFont="1" applyFill="1" applyBorder="1"/>
    <xf numFmtId="172" fontId="19" fillId="3" borderId="2" xfId="0" applyNumberFormat="1" applyFont="1" applyFill="1" applyBorder="1"/>
    <xf numFmtId="173" fontId="17" fillId="0" borderId="1" xfId="1" applyNumberFormat="1" applyFont="1" applyFill="1" applyBorder="1"/>
    <xf numFmtId="8" fontId="17" fillId="3" borderId="0" xfId="1" applyNumberFormat="1" applyFont="1" applyFill="1" applyBorder="1" applyAlignment="1">
      <alignment horizontal="right" wrapText="1"/>
    </xf>
    <xf numFmtId="0" fontId="65" fillId="6" borderId="5" xfId="0" applyFont="1" applyFill="1" applyBorder="1"/>
    <xf numFmtId="0" fontId="19" fillId="3" borderId="19" xfId="0" applyFont="1" applyFill="1" applyBorder="1" applyAlignment="1">
      <alignment horizontal="right"/>
    </xf>
    <xf numFmtId="0" fontId="19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18" fillId="4" borderId="7" xfId="0" applyFont="1" applyFill="1" applyBorder="1" applyAlignment="1">
      <alignment horizontal="center" vertical="center"/>
    </xf>
    <xf numFmtId="44" fontId="18" fillId="4" borderId="24" xfId="0" applyNumberFormat="1" applyFont="1" applyFill="1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19" fillId="3" borderId="18" xfId="0" applyNumberFormat="1" applyFont="1" applyFill="1" applyBorder="1" applyAlignment="1">
      <alignment horizontal="center"/>
    </xf>
    <xf numFmtId="44" fontId="19" fillId="3" borderId="6" xfId="0" applyNumberFormat="1" applyFont="1" applyFill="1" applyBorder="1" applyAlignment="1">
      <alignment horizontal="center"/>
    </xf>
    <xf numFmtId="44" fontId="18" fillId="4" borderId="24" xfId="0" applyNumberFormat="1" applyFont="1" applyFill="1" applyBorder="1" applyAlignment="1">
      <alignment horizontal="center" vertical="center"/>
    </xf>
    <xf numFmtId="0" fontId="17" fillId="0" borderId="5" xfId="0" applyFont="1" applyFill="1" applyBorder="1"/>
    <xf numFmtId="0" fontId="19" fillId="3" borderId="19" xfId="0" applyFont="1" applyFill="1" applyBorder="1" applyAlignment="1"/>
    <xf numFmtId="0" fontId="0" fillId="3" borderId="18" xfId="0" applyFill="1" applyBorder="1" applyAlignment="1"/>
    <xf numFmtId="0" fontId="19" fillId="3" borderId="19" xfId="0" applyFont="1" applyFill="1" applyBorder="1" applyAlignment="1">
      <alignment horizontal="right"/>
    </xf>
    <xf numFmtId="0" fontId="18" fillId="3" borderId="19" xfId="0" applyFont="1" applyFill="1" applyBorder="1" applyAlignment="1"/>
    <xf numFmtId="167" fontId="19" fillId="3" borderId="5" xfId="0" applyNumberFormat="1" applyFont="1" applyFill="1" applyBorder="1" applyAlignment="1">
      <alignment horizontal="left"/>
    </xf>
    <xf numFmtId="0" fontId="19" fillId="3" borderId="5" xfId="0" applyFont="1" applyFill="1" applyBorder="1"/>
    <xf numFmtId="171" fontId="19" fillId="3" borderId="5" xfId="0" applyNumberFormat="1" applyFont="1" applyFill="1" applyBorder="1" applyAlignment="1">
      <alignment horizontal="center"/>
    </xf>
    <xf numFmtId="44" fontId="19" fillId="3" borderId="5" xfId="0" applyNumberFormat="1" applyFont="1" applyFill="1" applyBorder="1"/>
    <xf numFmtId="44" fontId="19" fillId="3" borderId="5" xfId="0" applyNumberFormat="1" applyFont="1" applyFill="1" applyBorder="1" applyAlignment="1">
      <alignment horizontal="center"/>
    </xf>
    <xf numFmtId="167" fontId="19" fillId="3" borderId="1" xfId="0" applyNumberFormat="1" applyFont="1" applyFill="1" applyBorder="1" applyAlignment="1">
      <alignment horizontal="left"/>
    </xf>
    <xf numFmtId="171" fontId="19" fillId="3" borderId="1" xfId="0" applyNumberFormat="1" applyFont="1" applyFill="1" applyBorder="1" applyAlignment="1">
      <alignment horizontal="center"/>
    </xf>
    <xf numFmtId="44" fontId="19" fillId="3" borderId="1" xfId="0" applyNumberFormat="1" applyFont="1" applyFill="1" applyBorder="1"/>
    <xf numFmtId="44" fontId="19" fillId="3" borderId="1" xfId="0" applyNumberFormat="1" applyFont="1" applyFill="1" applyBorder="1" applyAlignment="1">
      <alignment horizontal="center"/>
    </xf>
    <xf numFmtId="10" fontId="18" fillId="3" borderId="18" xfId="0" applyNumberFormat="1" applyFont="1" applyFill="1" applyBorder="1" applyAlignment="1"/>
    <xf numFmtId="0" fontId="0" fillId="3" borderId="18" xfId="0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0" fontId="19" fillId="3" borderId="10" xfId="0" applyFont="1" applyFill="1" applyBorder="1" applyAlignment="1"/>
    <xf numFmtId="0" fontId="0" fillId="3" borderId="12" xfId="0" applyFill="1" applyBorder="1" applyAlignment="1"/>
    <xf numFmtId="0" fontId="18" fillId="3" borderId="30" xfId="0" applyFont="1" applyFill="1" applyBorder="1" applyAlignment="1"/>
    <xf numFmtId="44" fontId="18" fillId="3" borderId="31" xfId="0" applyNumberFormat="1" applyFont="1" applyFill="1" applyBorder="1"/>
    <xf numFmtId="0" fontId="0" fillId="3" borderId="31" xfId="0" applyFill="1" applyBorder="1" applyAlignment="1"/>
    <xf numFmtId="0" fontId="17" fillId="0" borderId="6" xfId="0" applyFont="1" applyFill="1" applyBorder="1"/>
    <xf numFmtId="171" fontId="16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44" fontId="16" fillId="0" borderId="5" xfId="1" applyNumberFormat="1" applyFont="1" applyFill="1" applyBorder="1"/>
    <xf numFmtId="37" fontId="17" fillId="0" borderId="5" xfId="0" applyNumberFormat="1" applyFont="1" applyFill="1" applyBorder="1" applyAlignment="1">
      <alignment horizontal="center"/>
    </xf>
    <xf numFmtId="166" fontId="17" fillId="0" borderId="5" xfId="1" applyNumberFormat="1" applyFont="1" applyFill="1" applyBorder="1" applyAlignment="1">
      <alignment horizontal="center"/>
    </xf>
    <xf numFmtId="37" fontId="17" fillId="0" borderId="5" xfId="1" applyNumberFormat="1" applyFont="1" applyFill="1" applyBorder="1" applyAlignment="1">
      <alignment horizontal="center"/>
    </xf>
    <xf numFmtId="171" fontId="16" fillId="0" borderId="16" xfId="0" applyNumberFormat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/>
    </xf>
    <xf numFmtId="44" fontId="16" fillId="0" borderId="1" xfId="1" applyFont="1" applyFill="1" applyBorder="1"/>
    <xf numFmtId="44" fontId="16" fillId="0" borderId="1" xfId="1" applyNumberFormat="1" applyFont="1" applyFill="1" applyBorder="1"/>
    <xf numFmtId="37" fontId="17" fillId="0" borderId="1" xfId="0" applyNumberFormat="1" applyFont="1" applyFill="1" applyBorder="1" applyAlignment="1">
      <alignment horizontal="center"/>
    </xf>
    <xf numFmtId="166" fontId="17" fillId="0" borderId="1" xfId="1" applyNumberFormat="1" applyFont="1" applyFill="1" applyBorder="1" applyAlignment="1">
      <alignment horizontal="center"/>
    </xf>
    <xf numFmtId="37" fontId="17" fillId="0" borderId="1" xfId="1" applyNumberFormat="1" applyFont="1" applyFill="1" applyBorder="1" applyAlignment="1">
      <alignment horizontal="center"/>
    </xf>
    <xf numFmtId="44" fontId="16" fillId="0" borderId="1" xfId="1" applyNumberFormat="1" applyFont="1" applyFill="1" applyBorder="1" applyAlignment="1">
      <alignment horizontal="center"/>
    </xf>
    <xf numFmtId="44" fontId="16" fillId="0" borderId="17" xfId="1" applyFont="1" applyFill="1" applyBorder="1"/>
    <xf numFmtId="37" fontId="17" fillId="0" borderId="0" xfId="1" applyNumberFormat="1" applyFont="1" applyBorder="1"/>
    <xf numFmtId="0" fontId="34" fillId="3" borderId="0" xfId="0" applyFont="1" applyFill="1" applyAlignment="1">
      <alignment horizontal="left" vertical="center" wrapText="1"/>
    </xf>
    <xf numFmtId="0" fontId="17" fillId="0" borderId="0" xfId="0" applyFont="1" applyFill="1" applyBorder="1"/>
    <xf numFmtId="171" fontId="16" fillId="3" borderId="1" xfId="0" applyNumberFormat="1" applyFont="1" applyFill="1" applyBorder="1" applyAlignment="1">
      <alignment horizontal="center"/>
    </xf>
    <xf numFmtId="167" fontId="16" fillId="3" borderId="1" xfId="0" applyNumberFormat="1" applyFont="1" applyFill="1" applyBorder="1" applyAlignment="1">
      <alignment horizontal="center"/>
    </xf>
    <xf numFmtId="37" fontId="17" fillId="3" borderId="1" xfId="0" applyNumberFormat="1" applyFont="1" applyFill="1" applyBorder="1" applyAlignment="1">
      <alignment horizontal="center"/>
    </xf>
    <xf numFmtId="44" fontId="17" fillId="3" borderId="1" xfId="1" applyNumberFormat="1" applyFont="1" applyFill="1" applyBorder="1" applyAlignment="1">
      <alignment horizontal="center"/>
    </xf>
    <xf numFmtId="39" fontId="17" fillId="3" borderId="1" xfId="1" applyNumberFormat="1" applyFont="1" applyFill="1" applyBorder="1" applyAlignment="1">
      <alignment horizontal="center"/>
    </xf>
    <xf numFmtId="37" fontId="17" fillId="3" borderId="5" xfId="0" applyNumberFormat="1" applyFont="1" applyFill="1" applyBorder="1" applyAlignment="1">
      <alignment horizontal="center"/>
    </xf>
    <xf numFmtId="44" fontId="17" fillId="3" borderId="5" xfId="1" applyNumberFormat="1" applyFont="1" applyFill="1" applyBorder="1" applyAlignment="1">
      <alignment horizontal="center"/>
    </xf>
    <xf numFmtId="44" fontId="16" fillId="3" borderId="5" xfId="0" applyNumberFormat="1" applyFont="1" applyFill="1" applyBorder="1"/>
    <xf numFmtId="39" fontId="17" fillId="3" borderId="5" xfId="1" applyNumberFormat="1" applyFont="1" applyFill="1" applyBorder="1" applyAlignment="1">
      <alignment horizontal="center"/>
    </xf>
    <xf numFmtId="44" fontId="57" fillId="3" borderId="5" xfId="1" applyFont="1" applyFill="1" applyBorder="1"/>
    <xf numFmtId="0" fontId="17" fillId="3" borderId="0" xfId="0" applyFont="1" applyFill="1" applyBorder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/>
    <xf numFmtId="44" fontId="1" fillId="0" borderId="5" xfId="1" applyFont="1" applyFill="1" applyBorder="1"/>
    <xf numFmtId="44" fontId="2" fillId="0" borderId="5" xfId="1" applyFont="1" applyFill="1" applyBorder="1"/>
    <xf numFmtId="44" fontId="1" fillId="0" borderId="5" xfId="1" applyNumberFormat="1" applyFont="1" applyFill="1" applyBorder="1"/>
    <xf numFmtId="44" fontId="16" fillId="0" borderId="5" xfId="1" applyNumberFormat="1" applyFont="1" applyFill="1" applyBorder="1" applyAlignment="1">
      <alignment horizontal="center"/>
    </xf>
    <xf numFmtId="44" fontId="17" fillId="0" borderId="5" xfId="1" applyFont="1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44" fontId="1" fillId="0" borderId="1" xfId="1" applyFont="1" applyFill="1" applyBorder="1"/>
    <xf numFmtId="44" fontId="2" fillId="0" borderId="1" xfId="1" applyFont="1" applyFill="1" applyBorder="1"/>
    <xf numFmtId="44" fontId="1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19" fillId="3" borderId="2" xfId="0" applyNumberFormat="1" applyFont="1" applyFill="1" applyBorder="1" applyAlignment="1">
      <alignment horizontal="right" shrinkToFit="1"/>
    </xf>
    <xf numFmtId="2" fontId="0" fillId="3" borderId="0" xfId="0" applyNumberFormat="1" applyFill="1"/>
    <xf numFmtId="2" fontId="0" fillId="0" borderId="0" xfId="0" applyNumberFormat="1"/>
    <xf numFmtId="44" fontId="16" fillId="16" borderId="2" xfId="0" applyNumberFormat="1" applyFont="1" applyFill="1" applyBorder="1"/>
    <xf numFmtId="174" fontId="4" fillId="3" borderId="0" xfId="1" applyNumberFormat="1" applyFont="1" applyFill="1" applyBorder="1"/>
    <xf numFmtId="164" fontId="0" fillId="2" borderId="0" xfId="0" applyNumberFormat="1" applyFill="1"/>
    <xf numFmtId="169" fontId="19" fillId="3" borderId="0" xfId="0" applyNumberFormat="1" applyFont="1" applyFill="1" applyAlignment="1">
      <alignment horizontal="left"/>
    </xf>
    <xf numFmtId="165" fontId="17" fillId="3" borderId="2" xfId="1" applyNumberFormat="1" applyFont="1" applyFill="1" applyBorder="1" applyAlignment="1">
      <alignment horizontal="center"/>
    </xf>
    <xf numFmtId="7" fontId="17" fillId="3" borderId="2" xfId="1" applyNumberFormat="1" applyFont="1" applyFill="1" applyBorder="1" applyAlignment="1">
      <alignment horizontal="center"/>
    </xf>
    <xf numFmtId="44" fontId="57" fillId="3" borderId="10" xfId="1" applyFont="1" applyFill="1" applyBorder="1"/>
    <xf numFmtId="44" fontId="58" fillId="3" borderId="5" xfId="1" applyFont="1" applyFill="1" applyBorder="1"/>
    <xf numFmtId="44" fontId="57" fillId="3" borderId="12" xfId="1" applyFont="1" applyFill="1" applyBorder="1"/>
    <xf numFmtId="37" fontId="17" fillId="3" borderId="0" xfId="0" applyNumberFormat="1" applyFont="1" applyFill="1" applyBorder="1" applyAlignment="1">
      <alignment horizontal="center"/>
    </xf>
    <xf numFmtId="0" fontId="17" fillId="6" borderId="5" xfId="0" applyFont="1" applyFill="1" applyBorder="1"/>
    <xf numFmtId="0" fontId="19" fillId="3" borderId="0" xfId="0" applyFont="1" applyFill="1" applyAlignment="1">
      <alignment horizontal="center"/>
    </xf>
    <xf numFmtId="44" fontId="18" fillId="0" borderId="0" xfId="0" applyNumberFormat="1" applyFont="1" applyAlignment="1">
      <alignment horizontal="right"/>
    </xf>
    <xf numFmtId="44" fontId="18" fillId="0" borderId="32" xfId="0" applyNumberFormat="1" applyFont="1" applyFill="1" applyBorder="1"/>
    <xf numFmtId="0" fontId="0" fillId="17" borderId="0" xfId="0" applyFill="1"/>
    <xf numFmtId="14" fontId="0" fillId="17" borderId="0" xfId="0" applyNumberFormat="1" applyFill="1"/>
    <xf numFmtId="0" fontId="2" fillId="17" borderId="0" xfId="0" applyFont="1" applyFill="1"/>
    <xf numFmtId="0" fontId="0" fillId="15" borderId="2" xfId="0" applyFill="1" applyBorder="1"/>
    <xf numFmtId="0" fontId="2" fillId="15" borderId="2" xfId="0" applyFont="1" applyFill="1" applyBorder="1"/>
    <xf numFmtId="14" fontId="66" fillId="15" borderId="0" xfId="0" applyNumberFormat="1" applyFont="1" applyFill="1"/>
    <xf numFmtId="0" fontId="17" fillId="3" borderId="0" xfId="2" applyNumberFormat="1" applyFont="1" applyFill="1" applyBorder="1" applyAlignment="1">
      <alignment horizontal="center"/>
    </xf>
    <xf numFmtId="0" fontId="17" fillId="6" borderId="18" xfId="0" applyFont="1" applyFill="1" applyBorder="1"/>
    <xf numFmtId="44" fontId="1" fillId="2" borderId="0" xfId="1" applyFont="1" applyFill="1"/>
    <xf numFmtId="166" fontId="17" fillId="8" borderId="2" xfId="0" applyNumberFormat="1" applyFont="1" applyFill="1" applyBorder="1" applyAlignment="1">
      <alignment horizontal="center"/>
    </xf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1" fillId="3" borderId="0" xfId="0" applyFont="1" applyFill="1" applyAlignment="1"/>
    <xf numFmtId="0" fontId="1" fillId="2" borderId="0" xfId="0" applyFont="1" applyFill="1"/>
    <xf numFmtId="44" fontId="16" fillId="3" borderId="0" xfId="0" applyNumberFormat="1" applyFont="1" applyFill="1"/>
    <xf numFmtId="1" fontId="18" fillId="3" borderId="0" xfId="0" applyNumberFormat="1" applyFont="1" applyFill="1" applyAlignment="1">
      <alignment horizontal="center"/>
    </xf>
    <xf numFmtId="0" fontId="19" fillId="3" borderId="19" xfId="0" applyFont="1" applyFill="1" applyBorder="1" applyAlignment="1">
      <alignment horizontal="right"/>
    </xf>
    <xf numFmtId="0" fontId="18" fillId="15" borderId="1" xfId="0" applyFont="1" applyFill="1" applyBorder="1" applyAlignment="1">
      <alignment horizontal="center"/>
    </xf>
    <xf numFmtId="44" fontId="17" fillId="18" borderId="2" xfId="1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/>
    <xf numFmtId="0" fontId="18" fillId="0" borderId="0" xfId="0" applyNumberFormat="1" applyFont="1" applyFill="1" applyAlignment="1">
      <alignment horizontal="right"/>
    </xf>
    <xf numFmtId="0" fontId="17" fillId="6" borderId="0" xfId="0" applyFont="1" applyFill="1" applyBorder="1"/>
    <xf numFmtId="0" fontId="17" fillId="6" borderId="6" xfId="0" applyFont="1" applyFill="1" applyBorder="1"/>
    <xf numFmtId="0" fontId="19" fillId="3" borderId="19" xfId="0" applyFont="1" applyFill="1" applyBorder="1" applyAlignment="1">
      <alignment horizontal="right"/>
    </xf>
    <xf numFmtId="0" fontId="16" fillId="0" borderId="0" xfId="0" applyFont="1" applyFill="1" applyAlignment="1">
      <alignment horizontal="left" wrapText="1" indent="1"/>
    </xf>
    <xf numFmtId="44" fontId="19" fillId="0" borderId="2" xfId="0" applyNumberFormat="1" applyFont="1" applyFill="1" applyBorder="1" applyAlignment="1">
      <alignment horizontal="center"/>
    </xf>
    <xf numFmtId="0" fontId="19" fillId="3" borderId="19" xfId="0" applyFont="1" applyFill="1" applyBorder="1" applyAlignment="1"/>
    <xf numFmtId="0" fontId="0" fillId="3" borderId="18" xfId="0" applyFill="1" applyBorder="1" applyAlignment="1"/>
    <xf numFmtId="169" fontId="18" fillId="3" borderId="0" xfId="0" applyNumberFormat="1" applyFont="1" applyFill="1" applyAlignment="1">
      <alignment horizontal="center"/>
    </xf>
    <xf numFmtId="0" fontId="13" fillId="0" borderId="0" xfId="0" applyFont="1" applyAlignment="1"/>
    <xf numFmtId="0" fontId="19" fillId="3" borderId="19" xfId="0" applyFont="1" applyFill="1" applyBorder="1" applyAlignment="1">
      <alignment horizontal="right"/>
    </xf>
    <xf numFmtId="0" fontId="19" fillId="3" borderId="18" xfId="0" applyFont="1" applyFill="1" applyBorder="1" applyAlignment="1">
      <alignment horizontal="right"/>
    </xf>
    <xf numFmtId="0" fontId="30" fillId="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9" fillId="3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8" fillId="3" borderId="19" xfId="0" applyFont="1" applyFill="1" applyBorder="1" applyAlignment="1"/>
    <xf numFmtId="0" fontId="1" fillId="3" borderId="18" xfId="0" applyFont="1" applyFill="1" applyBorder="1" applyAlignment="1"/>
    <xf numFmtId="0" fontId="18" fillId="3" borderId="2" xfId="0" applyFont="1" applyFill="1" applyBorder="1" applyAlignment="1"/>
    <xf numFmtId="0" fontId="1" fillId="3" borderId="2" xfId="0" applyFont="1" applyFill="1" applyBorder="1" applyAlignment="1"/>
    <xf numFmtId="44" fontId="3" fillId="3" borderId="0" xfId="0" applyNumberFormat="1" applyFont="1" applyFill="1" applyBorder="1" applyAlignment="1"/>
    <xf numFmtId="44" fontId="16" fillId="6" borderId="0" xfId="0" applyNumberFormat="1" applyFont="1" applyFill="1" applyBorder="1" applyAlignment="1"/>
    <xf numFmtId="44" fontId="17" fillId="3" borderId="0" xfId="1" applyFont="1" applyFill="1" applyBorder="1" applyAlignment="1">
      <alignment horizontal="center"/>
    </xf>
    <xf numFmtId="0" fontId="16" fillId="3" borderId="0" xfId="0" applyFont="1" applyFill="1" applyBorder="1" applyAlignment="1"/>
    <xf numFmtId="0" fontId="41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169" fontId="45" fillId="3" borderId="0" xfId="0" applyNumberFormat="1" applyFont="1" applyFill="1" applyBorder="1" applyAlignment="1">
      <alignment horizontal="center"/>
    </xf>
    <xf numFmtId="169" fontId="23" fillId="3" borderId="0" xfId="0" applyNumberFormat="1" applyFont="1" applyFill="1" applyAlignment="1">
      <alignment horizontal="center"/>
    </xf>
    <xf numFmtId="0" fontId="40" fillId="0" borderId="0" xfId="0" applyFont="1" applyAlignment="1"/>
    <xf numFmtId="0" fontId="0" fillId="0" borderId="0" xfId="0" applyAlignment="1"/>
    <xf numFmtId="0" fontId="50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/>
    <xf numFmtId="0" fontId="23" fillId="3" borderId="0" xfId="0" applyFont="1" applyFill="1" applyAlignment="1">
      <alignment horizontal="center"/>
    </xf>
    <xf numFmtId="0" fontId="27" fillId="0" borderId="0" xfId="0" applyFont="1" applyAlignment="1"/>
    <xf numFmtId="0" fontId="19" fillId="3" borderId="0" xfId="0" applyFont="1" applyFill="1" applyAlignment="1">
      <alignment horizontal="right"/>
    </xf>
    <xf numFmtId="175" fontId="19" fillId="3" borderId="0" xfId="0" applyNumberFormat="1" applyFont="1" applyFill="1" applyAlignment="1">
      <alignment horizontal="center"/>
    </xf>
    <xf numFmtId="0" fontId="27" fillId="3" borderId="0" xfId="0" applyFont="1" applyFill="1" applyAlignment="1"/>
    <xf numFmtId="169" fontId="55" fillId="3" borderId="0" xfId="0" applyNumberFormat="1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3" borderId="19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44" fontId="18" fillId="4" borderId="20" xfId="0" applyNumberFormat="1" applyFont="1" applyFill="1" applyBorder="1" applyAlignment="1">
      <alignment horizontal="center"/>
    </xf>
    <xf numFmtId="44" fontId="18" fillId="4" borderId="28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167" fontId="19" fillId="3" borderId="0" xfId="0" applyNumberFormat="1" applyFont="1" applyFill="1" applyAlignment="1">
      <alignment horizontal="left"/>
    </xf>
    <xf numFmtId="167" fontId="23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16" fontId="16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0" fontId="46" fillId="3" borderId="0" xfId="0" applyFont="1" applyFill="1" applyAlignment="1">
      <alignment horizontal="center"/>
    </xf>
  </cellXfs>
  <cellStyles count="39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3</xdr:row>
      <xdr:rowOff>9525</xdr:rowOff>
    </xdr:from>
    <xdr:to>
      <xdr:col>7</xdr:col>
      <xdr:colOff>57150</xdr:colOff>
      <xdr:row>8</xdr:row>
      <xdr:rowOff>98425</xdr:rowOff>
    </xdr:to>
    <xdr:pic>
      <xdr:nvPicPr>
        <xdr:cNvPr id="2049" name="Picture 2" descr="Equity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857250"/>
          <a:ext cx="11144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142875</xdr:rowOff>
    </xdr:from>
    <xdr:to>
      <xdr:col>13</xdr:col>
      <xdr:colOff>666750</xdr:colOff>
      <xdr:row>4</xdr:row>
      <xdr:rowOff>133350</xdr:rowOff>
    </xdr:to>
    <xdr:pic>
      <xdr:nvPicPr>
        <xdr:cNvPr id="3073" name="Picture 1" descr="Equity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42875"/>
          <a:ext cx="11239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66675</xdr:rowOff>
    </xdr:from>
    <xdr:to>
      <xdr:col>10</xdr:col>
      <xdr:colOff>114300</xdr:colOff>
      <xdr:row>5</xdr:row>
      <xdr:rowOff>66675</xdr:rowOff>
    </xdr:to>
    <xdr:pic>
      <xdr:nvPicPr>
        <xdr:cNvPr id="4097" name="Picture 2" descr="ATPA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742950"/>
          <a:ext cx="27717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219075</xdr:rowOff>
    </xdr:from>
    <xdr:to>
      <xdr:col>9</xdr:col>
      <xdr:colOff>847725</xdr:colOff>
      <xdr:row>4</xdr:row>
      <xdr:rowOff>123825</xdr:rowOff>
    </xdr:to>
    <xdr:pic>
      <xdr:nvPicPr>
        <xdr:cNvPr id="5121" name="Picture 1" descr="ATPA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53275" y="600075"/>
          <a:ext cx="27717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0</xdr:row>
      <xdr:rowOff>38100</xdr:rowOff>
    </xdr:from>
    <xdr:to>
      <xdr:col>12</xdr:col>
      <xdr:colOff>581025</xdr:colOff>
      <xdr:row>2</xdr:row>
      <xdr:rowOff>234950</xdr:rowOff>
    </xdr:to>
    <xdr:pic>
      <xdr:nvPicPr>
        <xdr:cNvPr id="6145" name="Picture 3" descr="AFofM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38100"/>
          <a:ext cx="914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3</xdr:row>
      <xdr:rowOff>0</xdr:rowOff>
    </xdr:from>
    <xdr:to>
      <xdr:col>13</xdr:col>
      <xdr:colOff>266700</xdr:colOff>
      <xdr:row>6</xdr:row>
      <xdr:rowOff>190500</xdr:rowOff>
    </xdr:to>
    <xdr:pic>
      <xdr:nvPicPr>
        <xdr:cNvPr id="61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77225" y="942975"/>
          <a:ext cx="17526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="125" zoomScaleNormal="125" zoomScaleSheetLayoutView="125" zoomScalePageLayoutView="125" workbookViewId="0">
      <selection activeCell="F7" sqref="F7"/>
    </sheetView>
  </sheetViews>
  <sheetFormatPr defaultColWidth="14.7109375" defaultRowHeight="12.75" x14ac:dyDescent="0.2"/>
  <cols>
    <col min="1" max="1" width="11" style="36" customWidth="1"/>
    <col min="2" max="2" width="28.140625" style="7" bestFit="1" customWidth="1"/>
    <col min="3" max="3" width="13.7109375" style="37" customWidth="1"/>
    <col min="4" max="4" width="19.42578125" style="7" bestFit="1" customWidth="1"/>
    <col min="5" max="5" width="16.7109375" style="7" customWidth="1"/>
    <col min="6" max="6" width="12.7109375" style="7" customWidth="1"/>
    <col min="7" max="7" width="14.7109375" style="7" customWidth="1"/>
    <col min="8" max="8" width="21.7109375" style="7" customWidth="1"/>
    <col min="9" max="9" width="19" style="7" bestFit="1" customWidth="1"/>
    <col min="10" max="10" width="11.140625" style="7" customWidth="1"/>
    <col min="11" max="11" width="4.140625" style="7" hidden="1" customWidth="1"/>
    <col min="12" max="16384" width="14.7109375" style="7"/>
  </cols>
  <sheetData>
    <row r="1" spans="1:11" ht="30" x14ac:dyDescent="0.4">
      <c r="A1" s="704" t="s">
        <v>403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1" ht="23.25" x14ac:dyDescent="0.35">
      <c r="A2" s="706" t="s">
        <v>15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1" ht="15.75" x14ac:dyDescent="0.25">
      <c r="A3" s="109"/>
      <c r="B3" s="165" t="str">
        <f>'Company Payroll'!C1</f>
        <v>SHOW NAME</v>
      </c>
      <c r="C3" s="90"/>
      <c r="D3" s="89"/>
      <c r="E3" s="89"/>
      <c r="F3" s="89"/>
      <c r="G3" s="89"/>
      <c r="H3" s="111"/>
      <c r="I3" s="112"/>
      <c r="J3" s="89"/>
      <c r="K3" s="89"/>
    </row>
    <row r="4" spans="1:11" ht="15.75" x14ac:dyDescent="0.25">
      <c r="A4" s="35"/>
      <c r="B4" s="165" t="str">
        <f>'Company Payroll'!C2</f>
        <v>c/o DTE Management</v>
      </c>
      <c r="C4" s="113"/>
      <c r="D4" s="166"/>
      <c r="E4" s="708" t="s">
        <v>30</v>
      </c>
      <c r="F4" s="709"/>
      <c r="G4" s="166"/>
      <c r="H4" s="167"/>
      <c r="I4" s="168"/>
      <c r="J4" s="89"/>
      <c r="K4" s="89"/>
    </row>
    <row r="5" spans="1:11" ht="15.75" x14ac:dyDescent="0.25">
      <c r="A5" s="35"/>
      <c r="B5" s="165" t="str">
        <f>'Company Payroll'!C3</f>
        <v>1501 Broadway, Suite 1304</v>
      </c>
      <c r="C5" s="113"/>
      <c r="D5" s="166"/>
      <c r="E5" s="700" t="str">
        <f>'Company Payroll'!A3</f>
        <v>MM/DD/YYYY</v>
      </c>
      <c r="F5" s="701"/>
      <c r="G5" s="166"/>
      <c r="H5" s="167"/>
      <c r="I5" s="168"/>
      <c r="J5" s="89"/>
      <c r="K5" s="89"/>
    </row>
    <row r="6" spans="1:11" ht="15.75" x14ac:dyDescent="0.25">
      <c r="A6" s="35"/>
      <c r="B6" s="165" t="str">
        <f>'Company Payroll'!C4</f>
        <v>New York, NY 10036</v>
      </c>
      <c r="C6" s="113"/>
      <c r="D6" s="166"/>
      <c r="E6" s="166"/>
      <c r="F6" s="166"/>
      <c r="G6" s="166"/>
      <c r="H6" s="167" t="s">
        <v>48</v>
      </c>
      <c r="I6" s="168" t="s">
        <v>404</v>
      </c>
      <c r="J6" s="89"/>
      <c r="K6" s="89"/>
    </row>
    <row r="7" spans="1:11" ht="15.75" x14ac:dyDescent="0.25">
      <c r="A7" s="109" t="s">
        <v>145</v>
      </c>
      <c r="B7" s="166"/>
      <c r="C7" s="113"/>
      <c r="D7" s="166"/>
      <c r="E7" s="166"/>
      <c r="F7" s="166"/>
      <c r="G7" s="166"/>
      <c r="H7" s="167"/>
      <c r="I7" s="169"/>
      <c r="J7" s="89"/>
      <c r="K7" s="89"/>
    </row>
    <row r="8" spans="1:11" ht="15.75" x14ac:dyDescent="0.25">
      <c r="A8" s="109"/>
      <c r="B8" s="166"/>
      <c r="C8" s="113"/>
      <c r="D8" s="170"/>
      <c r="E8" s="166"/>
      <c r="F8" s="166"/>
      <c r="G8" s="166"/>
      <c r="H8" s="113"/>
      <c r="I8" s="170"/>
      <c r="J8" s="89"/>
      <c r="K8" s="89"/>
    </row>
    <row r="9" spans="1:11" ht="15.75" x14ac:dyDescent="0.25">
      <c r="A9" s="109"/>
      <c r="B9" s="166"/>
      <c r="C9" s="113"/>
      <c r="D9" s="170" t="s">
        <v>16</v>
      </c>
      <c r="E9" s="166"/>
      <c r="F9" s="166"/>
      <c r="G9" s="166"/>
      <c r="H9" s="113"/>
      <c r="I9" s="170" t="s">
        <v>16</v>
      </c>
      <c r="J9" s="170" t="s">
        <v>145</v>
      </c>
      <c r="K9" s="89"/>
    </row>
    <row r="10" spans="1:11" ht="15.75" x14ac:dyDescent="0.25">
      <c r="A10" s="109"/>
      <c r="B10" s="710" t="s">
        <v>153</v>
      </c>
      <c r="C10" s="711"/>
      <c r="D10" s="176"/>
      <c r="E10" s="93"/>
      <c r="F10" s="93"/>
      <c r="G10" s="712" t="s">
        <v>154</v>
      </c>
      <c r="H10" s="713"/>
      <c r="I10" s="176"/>
      <c r="J10" s="237"/>
      <c r="K10" s="89"/>
    </row>
    <row r="11" spans="1:11" ht="15.75" x14ac:dyDescent="0.25">
      <c r="A11" s="109"/>
      <c r="B11" s="328"/>
      <c r="C11" s="524"/>
      <c r="D11" s="176"/>
      <c r="E11" s="93"/>
      <c r="F11" s="93"/>
      <c r="G11" s="328"/>
      <c r="H11" s="523"/>
      <c r="I11" s="176"/>
      <c r="J11" s="237"/>
      <c r="K11" s="89"/>
    </row>
    <row r="12" spans="1:11" ht="15.75" x14ac:dyDescent="0.25">
      <c r="A12" s="162"/>
      <c r="B12" s="330"/>
      <c r="C12" s="481" t="s">
        <v>325</v>
      </c>
      <c r="D12" s="176">
        <f>'Company Payroll'!G29</f>
        <v>0</v>
      </c>
      <c r="E12" s="184"/>
      <c r="F12" s="184"/>
      <c r="G12" s="330"/>
      <c r="H12" s="481" t="s">
        <v>405</v>
      </c>
      <c r="I12" s="240">
        <f>'Company Payroll'!$T$12</f>
        <v>0</v>
      </c>
      <c r="J12" s="237"/>
      <c r="K12" s="114"/>
    </row>
    <row r="13" spans="1:11" s="39" customFormat="1" ht="15.75" x14ac:dyDescent="0.25">
      <c r="A13" s="161"/>
      <c r="B13" s="330"/>
      <c r="C13" s="481" t="s">
        <v>281</v>
      </c>
      <c r="D13" s="176">
        <f>'Company Payroll'!G34</f>
        <v>0</v>
      </c>
      <c r="E13" s="520"/>
      <c r="F13" s="184"/>
      <c r="G13" s="330"/>
      <c r="H13" s="481" t="s">
        <v>405</v>
      </c>
      <c r="I13" s="240">
        <f>'Company Payroll'!$T$14</f>
        <v>0</v>
      </c>
      <c r="J13" s="237"/>
      <c r="K13" s="114"/>
    </row>
    <row r="14" spans="1:11" s="39" customFormat="1" ht="15.75" x14ac:dyDescent="0.25">
      <c r="A14" s="161"/>
      <c r="B14" s="330"/>
      <c r="C14" s="481" t="s">
        <v>283</v>
      </c>
      <c r="D14" s="513">
        <f>'Company Payroll'!G41</f>
        <v>0</v>
      </c>
      <c r="E14" s="184"/>
      <c r="F14" s="184"/>
      <c r="G14" s="330"/>
      <c r="H14" s="481" t="s">
        <v>405</v>
      </c>
      <c r="I14" s="240">
        <f>'Company Payroll'!$T$20</f>
        <v>0</v>
      </c>
      <c r="J14" s="237"/>
      <c r="K14" s="114"/>
    </row>
    <row r="15" spans="1:11" s="39" customFormat="1" ht="15.75" x14ac:dyDescent="0.25">
      <c r="A15" s="161"/>
      <c r="B15" s="330"/>
      <c r="C15" s="481" t="s">
        <v>326</v>
      </c>
      <c r="D15" s="176">
        <f>'Company Payroll'!G44+'Company Payroll'!G48+'Company Payroll'!G60</f>
        <v>0</v>
      </c>
      <c r="E15" s="184"/>
      <c r="F15" s="184"/>
      <c r="G15" s="330"/>
      <c r="H15" s="481" t="s">
        <v>405</v>
      </c>
      <c r="I15" s="240">
        <f>'Company Payroll'!T16</f>
        <v>0</v>
      </c>
      <c r="J15" s="237"/>
      <c r="K15" s="114"/>
    </row>
    <row r="16" spans="1:11" s="39" customFormat="1" ht="15.75" x14ac:dyDescent="0.25">
      <c r="A16" s="161"/>
      <c r="B16" s="330"/>
      <c r="C16" s="481" t="s">
        <v>282</v>
      </c>
      <c r="D16" s="176">
        <f>'Company Payroll'!P62</f>
        <v>0</v>
      </c>
      <c r="E16" s="241"/>
      <c r="F16" s="184"/>
      <c r="G16" s="330"/>
      <c r="H16" s="481" t="s">
        <v>405</v>
      </c>
      <c r="I16" s="240">
        <f>'Company Payroll'!$T$27</f>
        <v>0</v>
      </c>
      <c r="J16" s="237"/>
      <c r="K16" s="114"/>
    </row>
    <row r="17" spans="1:12" s="39" customFormat="1" ht="15.75" x14ac:dyDescent="0.25">
      <c r="A17" s="161"/>
      <c r="B17" s="330"/>
      <c r="C17" s="481" t="s">
        <v>329</v>
      </c>
      <c r="D17" s="176">
        <f>'Company Payroll'!J62</f>
        <v>0</v>
      </c>
      <c r="E17" s="537"/>
      <c r="F17" s="184"/>
      <c r="G17" s="330"/>
      <c r="H17" s="481" t="s">
        <v>405</v>
      </c>
      <c r="I17" s="240">
        <f>'Company Payroll'!$T$33</f>
        <v>0</v>
      </c>
      <c r="J17" s="237"/>
      <c r="K17" s="114"/>
    </row>
    <row r="18" spans="1:12" s="39" customFormat="1" ht="15.75" x14ac:dyDescent="0.25">
      <c r="A18" s="161"/>
      <c r="B18" s="330"/>
      <c r="C18" s="481" t="s">
        <v>330</v>
      </c>
      <c r="D18" s="176">
        <f>'Company Payroll'!M29+'Company Payroll'!M34+'Company Payroll'!M41</f>
        <v>0</v>
      </c>
      <c r="E18" s="241"/>
      <c r="F18" s="184"/>
      <c r="G18" s="330"/>
      <c r="H18" s="481" t="s">
        <v>405</v>
      </c>
      <c r="I18" s="240">
        <f>'Company Payroll'!T26</f>
        <v>0</v>
      </c>
      <c r="J18" s="237"/>
      <c r="K18" s="114"/>
    </row>
    <row r="19" spans="1:12" s="39" customFormat="1" ht="15.75" x14ac:dyDescent="0.25">
      <c r="A19" s="161"/>
      <c r="B19" s="330"/>
      <c r="C19" s="481" t="s">
        <v>331</v>
      </c>
      <c r="D19" s="176">
        <f>'Company Payroll'!M60</f>
        <v>0</v>
      </c>
      <c r="E19" s="184"/>
      <c r="F19" s="184"/>
      <c r="G19" s="695"/>
      <c r="H19" s="481"/>
      <c r="I19" s="240"/>
      <c r="J19" s="237"/>
      <c r="K19" s="114"/>
    </row>
    <row r="20" spans="1:12" s="39" customFormat="1" ht="15.75" x14ac:dyDescent="0.25">
      <c r="A20" s="161"/>
      <c r="B20" s="330"/>
      <c r="C20" s="481"/>
      <c r="D20" s="176"/>
      <c r="E20" s="520"/>
      <c r="F20" s="184"/>
      <c r="G20" s="330"/>
      <c r="H20" s="481"/>
      <c r="I20" s="240"/>
      <c r="J20" s="237"/>
      <c r="K20" s="114"/>
    </row>
    <row r="21" spans="1:12" s="39" customFormat="1" ht="16.5" customHeight="1" x14ac:dyDescent="0.25">
      <c r="A21" s="160"/>
      <c r="B21" s="330"/>
      <c r="C21" s="481" t="s">
        <v>332</v>
      </c>
      <c r="D21" s="176">
        <f>'Company Payroll'!L66</f>
        <v>0</v>
      </c>
      <c r="E21" s="88"/>
      <c r="F21" s="88"/>
      <c r="G21" s="330"/>
      <c r="H21" s="481"/>
      <c r="I21" s="240"/>
      <c r="J21" s="237"/>
      <c r="K21" s="114"/>
    </row>
    <row r="22" spans="1:12" ht="15.75" x14ac:dyDescent="0.25">
      <c r="A22" s="160"/>
      <c r="B22" s="330"/>
      <c r="C22" s="481" t="s">
        <v>333</v>
      </c>
      <c r="D22" s="176">
        <f>'Company Payroll'!$G$70+'Company Payroll'!$G$71</f>
        <v>0</v>
      </c>
      <c r="E22" s="88"/>
      <c r="F22" s="88"/>
      <c r="G22" s="330"/>
      <c r="H22" s="481"/>
      <c r="I22" s="240"/>
      <c r="J22" s="237"/>
      <c r="K22" s="114"/>
    </row>
    <row r="23" spans="1:12" ht="15.75" x14ac:dyDescent="0.25">
      <c r="A23" s="160"/>
      <c r="B23" s="330"/>
      <c r="C23" s="481" t="s">
        <v>334</v>
      </c>
      <c r="D23" s="176">
        <f>'Company Payroll'!$M$73</f>
        <v>0</v>
      </c>
      <c r="E23" s="88"/>
      <c r="F23" s="88"/>
      <c r="G23" s="330"/>
      <c r="H23" s="481"/>
      <c r="I23" s="521"/>
      <c r="J23" s="237"/>
      <c r="K23" s="89"/>
    </row>
    <row r="24" spans="1:12" ht="15.75" x14ac:dyDescent="0.25">
      <c r="A24" s="160"/>
      <c r="B24" s="330"/>
      <c r="C24" s="481"/>
      <c r="D24" s="176"/>
      <c r="E24" s="88"/>
      <c r="F24" s="88"/>
      <c r="G24" s="330"/>
      <c r="H24" s="481"/>
      <c r="I24" s="240"/>
      <c r="J24" s="522"/>
      <c r="K24" s="89"/>
    </row>
    <row r="25" spans="1:12" ht="15.75" x14ac:dyDescent="0.25">
      <c r="A25" s="160"/>
      <c r="B25" s="330"/>
      <c r="C25" s="481" t="s">
        <v>335</v>
      </c>
      <c r="D25" s="176">
        <f>'Company Payroll'!$G$78</f>
        <v>0</v>
      </c>
      <c r="E25" s="93"/>
      <c r="F25" s="93"/>
      <c r="G25" s="330"/>
      <c r="H25" s="481"/>
      <c r="I25" s="240"/>
      <c r="J25" s="237"/>
      <c r="K25" s="89"/>
    </row>
    <row r="26" spans="1:12" ht="15.75" x14ac:dyDescent="0.25">
      <c r="A26" s="160"/>
      <c r="B26" s="330"/>
      <c r="C26" s="481" t="s">
        <v>336</v>
      </c>
      <c r="D26" s="176">
        <f>'Company Payroll'!$M123</f>
        <v>0</v>
      </c>
      <c r="E26" s="329"/>
      <c r="F26" s="88"/>
      <c r="G26" s="322"/>
      <c r="H26" s="481"/>
      <c r="I26" s="240"/>
      <c r="J26" s="237"/>
      <c r="K26" s="89"/>
    </row>
    <row r="27" spans="1:12" ht="15.75" x14ac:dyDescent="0.25">
      <c r="A27" s="160"/>
      <c r="B27" s="330"/>
      <c r="C27" s="481" t="s">
        <v>337</v>
      </c>
      <c r="D27" s="176">
        <f>'Company Payroll'!G123-'Company Payroll'!G78</f>
        <v>0</v>
      </c>
      <c r="E27" s="329"/>
      <c r="F27" s="88"/>
      <c r="G27" s="322" t="s">
        <v>345</v>
      </c>
      <c r="H27" s="481"/>
      <c r="I27" s="240">
        <f>SUM($I$12:$I$25)</f>
        <v>0</v>
      </c>
      <c r="J27" s="237"/>
      <c r="K27" s="89"/>
      <c r="L27" s="325"/>
    </row>
    <row r="28" spans="1:12" ht="15.75" x14ac:dyDescent="0.25">
      <c r="A28" s="160"/>
      <c r="B28" s="330"/>
      <c r="C28" s="481" t="s">
        <v>400</v>
      </c>
      <c r="D28" s="176">
        <f>'Company Payroll'!Q123</f>
        <v>0</v>
      </c>
      <c r="E28" s="329"/>
      <c r="F28" s="88"/>
      <c r="G28" s="330"/>
      <c r="H28" s="481"/>
      <c r="I28" s="240"/>
      <c r="J28" s="237"/>
      <c r="K28" s="89"/>
    </row>
    <row r="29" spans="1:12" ht="15.75" x14ac:dyDescent="0.25">
      <c r="A29" s="109"/>
      <c r="B29" s="330"/>
      <c r="C29" s="481" t="s">
        <v>338</v>
      </c>
      <c r="D29" s="176">
        <f>'Company Payroll'!J78</f>
        <v>0</v>
      </c>
      <c r="E29" s="88"/>
      <c r="F29" s="185"/>
      <c r="G29" s="330"/>
      <c r="H29" s="481" t="s">
        <v>370</v>
      </c>
      <c r="I29" s="521">
        <f>-AEA!H73</f>
        <v>0</v>
      </c>
      <c r="J29" s="237"/>
      <c r="K29" s="89"/>
    </row>
    <row r="30" spans="1:12" ht="15.75" x14ac:dyDescent="0.25">
      <c r="A30" s="109"/>
      <c r="B30" s="330"/>
      <c r="C30" s="481" t="s">
        <v>371</v>
      </c>
      <c r="D30" s="176">
        <f>'Company Payroll'!J123-'Company Payroll'!J78</f>
        <v>0</v>
      </c>
      <c r="E30" s="185"/>
      <c r="F30" s="93"/>
      <c r="G30" s="330"/>
      <c r="H30" s="481" t="s">
        <v>284</v>
      </c>
      <c r="I30" s="240">
        <f>-'AEA - 401(k)'!J37</f>
        <v>0</v>
      </c>
      <c r="J30" s="237"/>
      <c r="K30" s="89"/>
    </row>
    <row r="31" spans="1:12" ht="15.75" x14ac:dyDescent="0.25">
      <c r="A31" s="109"/>
      <c r="B31" s="330"/>
      <c r="C31" s="481"/>
      <c r="D31" s="176"/>
      <c r="E31" s="93"/>
      <c r="F31" s="185"/>
      <c r="G31" s="330"/>
      <c r="H31" s="481" t="s">
        <v>286</v>
      </c>
      <c r="I31" s="240">
        <f>-APTAM!H28</f>
        <v>0</v>
      </c>
      <c r="J31" s="237"/>
      <c r="K31" s="89"/>
    </row>
    <row r="32" spans="1:12" ht="15.75" x14ac:dyDescent="0.25">
      <c r="A32" s="109"/>
      <c r="B32" s="687"/>
      <c r="C32" s="481"/>
      <c r="D32" s="176"/>
      <c r="E32" s="382"/>
      <c r="F32" s="443"/>
      <c r="G32" s="687"/>
      <c r="H32" s="481" t="s">
        <v>399</v>
      </c>
      <c r="I32" s="240">
        <f>-'APTAM - Annuity'!J27</f>
        <v>0</v>
      </c>
      <c r="J32" s="237"/>
      <c r="K32" s="444"/>
    </row>
    <row r="33" spans="1:11" ht="15.75" x14ac:dyDescent="0.25">
      <c r="A33" s="109"/>
      <c r="B33" s="330"/>
      <c r="C33" s="481" t="s">
        <v>339</v>
      </c>
      <c r="D33" s="176">
        <f>'Company Payroll'!G229</f>
        <v>0</v>
      </c>
      <c r="E33" s="185"/>
      <c r="F33" s="185"/>
      <c r="G33" s="328"/>
      <c r="H33" s="481" t="s">
        <v>285</v>
      </c>
      <c r="I33" s="240">
        <f>-'AF of M'!J58</f>
        <v>0</v>
      </c>
      <c r="J33" s="237"/>
      <c r="K33" s="89"/>
    </row>
    <row r="34" spans="1:11" ht="15.75" x14ac:dyDescent="0.25">
      <c r="A34" s="109"/>
      <c r="B34" s="330"/>
      <c r="C34" s="481" t="s">
        <v>324</v>
      </c>
      <c r="D34" s="176">
        <f>'Company Payroll'!Q229+'Company Payroll'!Q44+'Company Payroll'!Q48+'Company Payroll'!Q60</f>
        <v>0</v>
      </c>
      <c r="E34" s="274"/>
      <c r="F34" s="185"/>
      <c r="G34" s="328"/>
      <c r="H34" s="481" t="s">
        <v>289</v>
      </c>
      <c r="I34" s="240">
        <f>-'Local One'!G76</f>
        <v>0</v>
      </c>
      <c r="J34" s="237"/>
      <c r="K34" s="89"/>
    </row>
    <row r="35" spans="1:11" ht="15.75" x14ac:dyDescent="0.25">
      <c r="A35" s="109"/>
      <c r="B35" s="330"/>
      <c r="C35" s="481" t="s">
        <v>388</v>
      </c>
      <c r="D35" s="176">
        <f>'Company Payroll'!J229</f>
        <v>0</v>
      </c>
      <c r="E35" s="185"/>
      <c r="F35" s="185"/>
      <c r="G35" s="330"/>
      <c r="H35" s="481" t="s">
        <v>288</v>
      </c>
      <c r="I35" s="240">
        <f>-'Local 764'!G29</f>
        <v>0</v>
      </c>
      <c r="J35" s="237"/>
      <c r="K35" s="89"/>
    </row>
    <row r="36" spans="1:11" ht="15.75" x14ac:dyDescent="0.25">
      <c r="A36" s="109"/>
      <c r="B36" s="330"/>
      <c r="C36" s="481" t="s">
        <v>340</v>
      </c>
      <c r="D36" s="176">
        <f>'Company Payroll'!L229</f>
        <v>0</v>
      </c>
      <c r="E36" s="185"/>
      <c r="F36" s="185"/>
      <c r="G36" s="328"/>
      <c r="H36" s="481" t="s">
        <v>287</v>
      </c>
      <c r="I36" s="240">
        <f>-'Local 306'!G33</f>
        <v>0</v>
      </c>
      <c r="J36" s="237"/>
      <c r="K36" s="89"/>
    </row>
    <row r="37" spans="1:11" ht="15.75" x14ac:dyDescent="0.25">
      <c r="A37" s="109"/>
      <c r="B37" s="330"/>
      <c r="C37" s="481" t="s">
        <v>341</v>
      </c>
      <c r="D37" s="176">
        <f>'Company Payroll'!N229</f>
        <v>0</v>
      </c>
      <c r="E37" s="185"/>
      <c r="F37" s="185"/>
      <c r="G37" s="330"/>
      <c r="H37" s="481"/>
      <c r="I37" s="242"/>
      <c r="J37" s="237"/>
      <c r="K37" s="89"/>
    </row>
    <row r="38" spans="1:11" ht="15.75" x14ac:dyDescent="0.25">
      <c r="A38" s="109"/>
      <c r="B38" s="330"/>
      <c r="C38" s="481"/>
      <c r="D38" s="176"/>
      <c r="E38" s="185"/>
      <c r="F38" s="185"/>
      <c r="G38" s="322" t="s">
        <v>346</v>
      </c>
      <c r="H38" s="481"/>
      <c r="I38" s="176">
        <f>SUM(I29:I36)</f>
        <v>0</v>
      </c>
      <c r="J38" s="237"/>
      <c r="K38" s="89"/>
    </row>
    <row r="39" spans="1:11" ht="15.75" x14ac:dyDescent="0.25">
      <c r="A39" s="109"/>
      <c r="B39" s="702" t="s">
        <v>369</v>
      </c>
      <c r="C39" s="703"/>
      <c r="D39" s="176">
        <f>'Company Payroll'!L239</f>
        <v>0</v>
      </c>
      <c r="E39" s="329"/>
      <c r="F39" s="185"/>
      <c r="G39" s="330"/>
      <c r="H39" s="481"/>
      <c r="I39" s="242"/>
      <c r="J39" s="237"/>
      <c r="K39" s="89"/>
    </row>
    <row r="40" spans="1:11" ht="15.75" x14ac:dyDescent="0.25">
      <c r="A40" s="109"/>
      <c r="B40" s="698"/>
      <c r="C40" s="699"/>
      <c r="D40" s="242"/>
      <c r="E40" s="329"/>
      <c r="F40" s="185"/>
      <c r="G40" s="531" t="s">
        <v>155</v>
      </c>
      <c r="H40" s="481"/>
      <c r="I40" s="242">
        <f>SUM(I27,I38)</f>
        <v>0</v>
      </c>
      <c r="J40" s="237"/>
      <c r="K40" s="89"/>
    </row>
    <row r="41" spans="1:11" ht="15.75" x14ac:dyDescent="0.25">
      <c r="A41" s="109"/>
      <c r="B41" s="328" t="s">
        <v>347</v>
      </c>
      <c r="C41" s="239"/>
      <c r="D41" s="176">
        <f>SUM(D12:D39)</f>
        <v>0</v>
      </c>
      <c r="E41" s="185"/>
      <c r="F41" s="185"/>
      <c r="G41" s="330"/>
      <c r="H41" s="481"/>
      <c r="I41" s="242"/>
      <c r="J41" s="237"/>
      <c r="K41" s="89"/>
    </row>
    <row r="42" spans="1:11" ht="15.75" x14ac:dyDescent="0.25">
      <c r="A42" s="109"/>
      <c r="B42" s="238"/>
      <c r="C42" s="239"/>
      <c r="D42" s="176"/>
      <c r="E42" s="185"/>
      <c r="F42" s="185"/>
      <c r="G42" s="330"/>
      <c r="H42" s="481"/>
      <c r="I42" s="242"/>
      <c r="J42" s="237"/>
      <c r="K42" s="89"/>
    </row>
    <row r="43" spans="1:11" ht="15.75" x14ac:dyDescent="0.25">
      <c r="A43" s="109"/>
      <c r="B43" s="588" t="s">
        <v>348</v>
      </c>
      <c r="C43" s="598">
        <v>7.6499999999999999E-2</v>
      </c>
      <c r="D43" s="176">
        <f>$D$41*$C$43</f>
        <v>0</v>
      </c>
      <c r="E43" s="185"/>
      <c r="F43" s="185"/>
      <c r="G43" s="330"/>
      <c r="H43" s="481" t="s">
        <v>292</v>
      </c>
      <c r="I43" s="242">
        <f>AEA!$I$73</f>
        <v>0</v>
      </c>
      <c r="J43" s="237"/>
      <c r="K43" s="89"/>
    </row>
    <row r="44" spans="1:11" ht="15.75" x14ac:dyDescent="0.25">
      <c r="A44" s="109"/>
      <c r="B44" s="585"/>
      <c r="C44" s="586"/>
      <c r="D44" s="176"/>
      <c r="E44" s="185"/>
      <c r="F44" s="185"/>
      <c r="G44" s="330"/>
      <c r="H44" s="481" t="s">
        <v>293</v>
      </c>
      <c r="I44" s="242">
        <f>AEA!$J$73</f>
        <v>0</v>
      </c>
      <c r="J44" s="237"/>
      <c r="K44" s="89"/>
    </row>
    <row r="45" spans="1:11" ht="15.75" x14ac:dyDescent="0.25">
      <c r="A45" s="35"/>
      <c r="B45" s="588" t="s">
        <v>351</v>
      </c>
      <c r="C45" s="598">
        <v>3.3999999999999998E-3</v>
      </c>
      <c r="D45" s="176">
        <f>D41*C45</f>
        <v>0</v>
      </c>
      <c r="E45" s="380"/>
      <c r="F45" s="11"/>
      <c r="G45" s="330"/>
      <c r="H45" s="481" t="s">
        <v>298</v>
      </c>
      <c r="I45" s="242">
        <f>APTAM!I28</f>
        <v>0</v>
      </c>
      <c r="J45" s="237"/>
      <c r="K45" s="89"/>
    </row>
    <row r="46" spans="1:11" ht="15.75" x14ac:dyDescent="0.25">
      <c r="A46" s="35"/>
      <c r="B46" s="330"/>
      <c r="C46" s="481"/>
      <c r="D46" s="176"/>
      <c r="E46" s="11"/>
      <c r="F46" s="11"/>
      <c r="G46" s="330"/>
      <c r="H46" s="481" t="s">
        <v>297</v>
      </c>
      <c r="I46" s="242">
        <f>APTAM!J28</f>
        <v>0</v>
      </c>
      <c r="J46" s="237"/>
      <c r="K46" s="89"/>
    </row>
    <row r="47" spans="1:11" ht="15.75" x14ac:dyDescent="0.25">
      <c r="A47" s="35"/>
      <c r="B47" s="585" t="s">
        <v>290</v>
      </c>
      <c r="C47" s="586"/>
      <c r="D47" s="242"/>
      <c r="E47" s="419"/>
      <c r="F47" s="419"/>
      <c r="G47" s="567"/>
      <c r="H47" s="481" t="s">
        <v>296</v>
      </c>
      <c r="I47" s="242">
        <f>'APTAM - Annuity'!I27</f>
        <v>0</v>
      </c>
      <c r="J47" s="237"/>
      <c r="K47" s="444"/>
    </row>
    <row r="48" spans="1:11" ht="15.75" x14ac:dyDescent="0.25">
      <c r="A48" s="35"/>
      <c r="B48" s="587"/>
      <c r="C48" s="481" t="s">
        <v>291</v>
      </c>
      <c r="D48" s="176">
        <f>'Company Payroll'!$N$123</f>
        <v>0</v>
      </c>
      <c r="E48" s="419"/>
      <c r="F48" s="419"/>
      <c r="G48" s="567"/>
      <c r="H48" s="481" t="s">
        <v>294</v>
      </c>
      <c r="I48" s="242">
        <f>'AF of M'!L58</f>
        <v>0</v>
      </c>
      <c r="J48" s="237"/>
      <c r="K48" s="444"/>
    </row>
    <row r="49" spans="1:11" ht="15.75" x14ac:dyDescent="0.25">
      <c r="A49" s="35"/>
      <c r="B49" s="587"/>
      <c r="C49" s="481"/>
      <c r="D49" s="176"/>
      <c r="E49" s="419"/>
      <c r="F49" s="419"/>
      <c r="G49" s="587"/>
      <c r="H49" s="481" t="s">
        <v>295</v>
      </c>
      <c r="I49" s="242">
        <f>'AF of M'!K58</f>
        <v>0</v>
      </c>
      <c r="J49" s="237"/>
      <c r="K49" s="444"/>
    </row>
    <row r="50" spans="1:11" ht="15.75" x14ac:dyDescent="0.25">
      <c r="A50" s="35"/>
      <c r="B50" s="588" t="s">
        <v>349</v>
      </c>
      <c r="C50" s="586"/>
      <c r="D50" s="176">
        <f>D48</f>
        <v>0</v>
      </c>
      <c r="E50" s="419"/>
      <c r="F50" s="419"/>
      <c r="G50" s="587"/>
      <c r="H50" s="481" t="s">
        <v>300</v>
      </c>
      <c r="I50" s="242">
        <f>SUM('Local One'!H76,'Local One'!I76)</f>
        <v>0</v>
      </c>
      <c r="J50" s="237"/>
      <c r="K50" s="444"/>
    </row>
    <row r="51" spans="1:11" ht="15.75" x14ac:dyDescent="0.25">
      <c r="A51" s="35"/>
      <c r="B51" s="588"/>
      <c r="C51" s="586"/>
      <c r="D51" s="176"/>
      <c r="E51" s="419"/>
      <c r="F51" s="419"/>
      <c r="G51" s="587"/>
      <c r="H51" s="481" t="s">
        <v>322</v>
      </c>
      <c r="I51" s="242">
        <f>'Local 764'!H29</f>
        <v>0</v>
      </c>
      <c r="J51" s="237"/>
      <c r="K51" s="444"/>
    </row>
    <row r="52" spans="1:11" ht="15.75" x14ac:dyDescent="0.25">
      <c r="A52" s="35"/>
      <c r="B52" s="585"/>
      <c r="C52" s="586"/>
      <c r="D52" s="176"/>
      <c r="E52" s="419"/>
      <c r="F52" s="419"/>
      <c r="G52" s="587"/>
      <c r="H52" s="481" t="s">
        <v>323</v>
      </c>
      <c r="I52" s="242">
        <f>'Local 764'!$I$29</f>
        <v>0</v>
      </c>
      <c r="J52" s="237"/>
      <c r="K52" s="444"/>
    </row>
    <row r="53" spans="1:11" ht="15.75" x14ac:dyDescent="0.25">
      <c r="A53" s="35"/>
      <c r="B53" s="588" t="s">
        <v>372</v>
      </c>
      <c r="C53" s="586"/>
      <c r="D53" s="176"/>
      <c r="E53" s="419"/>
      <c r="F53" s="419"/>
      <c r="G53" s="587"/>
      <c r="H53" s="481" t="s">
        <v>353</v>
      </c>
      <c r="I53" s="242">
        <f>'Local 764'!J29</f>
        <v>0</v>
      </c>
      <c r="J53" s="237"/>
      <c r="K53" s="444"/>
    </row>
    <row r="54" spans="1:11" ht="15.75" x14ac:dyDescent="0.25">
      <c r="A54" s="35"/>
      <c r="B54" s="585"/>
      <c r="C54" s="599" t="s">
        <v>352</v>
      </c>
      <c r="D54" s="176">
        <f>SUM($D$43,$D$45,$I$56)</f>
        <v>0</v>
      </c>
      <c r="E54" s="419"/>
      <c r="F54" s="419"/>
      <c r="G54" s="587"/>
      <c r="H54" s="481" t="s">
        <v>299</v>
      </c>
      <c r="I54" s="242">
        <f>'Local 306'!H33</f>
        <v>0</v>
      </c>
      <c r="J54" s="237"/>
      <c r="K54" s="444"/>
    </row>
    <row r="55" spans="1:11" ht="15.75" x14ac:dyDescent="0.25">
      <c r="A55" s="35"/>
      <c r="B55" s="588"/>
      <c r="C55" s="586"/>
      <c r="D55" s="242"/>
      <c r="E55" s="419"/>
      <c r="F55" s="419"/>
      <c r="G55" s="567"/>
      <c r="H55" s="481"/>
      <c r="I55" s="242"/>
      <c r="J55" s="237"/>
      <c r="K55" s="444"/>
    </row>
    <row r="56" spans="1:11" ht="15.75" x14ac:dyDescent="0.25">
      <c r="A56" s="35"/>
      <c r="B56" s="585"/>
      <c r="C56" s="586"/>
      <c r="D56" s="176"/>
      <c r="E56" s="11"/>
      <c r="F56" s="11"/>
      <c r="G56" s="531" t="s">
        <v>344</v>
      </c>
      <c r="H56" s="481"/>
      <c r="I56" s="242">
        <f>SUM(I43:I54)</f>
        <v>0</v>
      </c>
      <c r="J56" s="44"/>
      <c r="K56" s="89"/>
    </row>
    <row r="57" spans="1:11" ht="15.75" x14ac:dyDescent="0.25">
      <c r="A57" s="35"/>
      <c r="B57" s="585"/>
      <c r="C57" s="586"/>
      <c r="D57" s="176"/>
      <c r="E57" s="419"/>
      <c r="F57" s="419"/>
      <c r="G57" s="600"/>
      <c r="H57" s="530"/>
      <c r="I57" s="443"/>
      <c r="J57" s="422"/>
      <c r="K57" s="444"/>
    </row>
    <row r="58" spans="1:11" ht="16.5" thickBot="1" x14ac:dyDescent="0.3">
      <c r="A58" s="35"/>
      <c r="B58" s="601"/>
      <c r="C58" s="602"/>
      <c r="D58" s="182"/>
      <c r="E58" s="419"/>
      <c r="F58" s="419"/>
      <c r="G58" s="600"/>
      <c r="H58" s="530"/>
      <c r="I58" s="443"/>
      <c r="J58" s="422"/>
      <c r="K58" s="444"/>
    </row>
    <row r="59" spans="1:11" ht="16.5" thickBot="1" x14ac:dyDescent="0.3">
      <c r="A59" s="35"/>
      <c r="B59" s="603" t="s">
        <v>350</v>
      </c>
      <c r="C59" s="605"/>
      <c r="D59" s="604">
        <f>SUM($D$41,$D$50,$D$54)</f>
        <v>0</v>
      </c>
      <c r="E59" s="13"/>
      <c r="F59" s="11"/>
      <c r="G59" s="35"/>
      <c r="H59" s="530"/>
      <c r="I59" s="530"/>
      <c r="J59" s="44"/>
      <c r="K59" s="89"/>
    </row>
    <row r="60" spans="1:11" ht="15.75" x14ac:dyDescent="0.25">
      <c r="A60" s="35"/>
      <c r="B60" s="35"/>
      <c r="C60" s="35"/>
      <c r="D60" s="35"/>
      <c r="E60" s="35"/>
      <c r="F60" s="35"/>
      <c r="G60" s="35"/>
      <c r="H60" s="530"/>
      <c r="I60" s="529"/>
      <c r="J60" s="185"/>
      <c r="K60" s="11"/>
    </row>
    <row r="61" spans="1:11" ht="15.75" x14ac:dyDescent="0.25">
      <c r="A61" s="35"/>
      <c r="B61" s="35"/>
      <c r="C61" s="35"/>
      <c r="D61" s="35"/>
      <c r="E61" s="35"/>
      <c r="F61" s="35"/>
      <c r="G61" s="530"/>
      <c r="H61" s="529"/>
      <c r="I61" s="185"/>
      <c r="J61" s="185"/>
      <c r="K61" s="11"/>
    </row>
    <row r="62" spans="1:11" ht="15.75" x14ac:dyDescent="0.25">
      <c r="A62" s="35"/>
      <c r="B62" s="35"/>
      <c r="C62" s="35"/>
      <c r="D62" s="35"/>
      <c r="E62" s="35"/>
      <c r="F62" s="35"/>
      <c r="G62" s="529"/>
      <c r="H62" s="529"/>
      <c r="I62" s="185"/>
      <c r="J62" s="11"/>
      <c r="K62" s="11"/>
    </row>
    <row r="63" spans="1:11" ht="15.75" x14ac:dyDescent="0.25">
      <c r="A63" s="35"/>
      <c r="B63" s="35"/>
      <c r="C63" s="35"/>
      <c r="D63" s="35"/>
      <c r="E63" s="35"/>
      <c r="F63" s="35"/>
      <c r="G63" s="529"/>
      <c r="H63" s="11"/>
      <c r="I63" s="11"/>
      <c r="J63" s="11"/>
      <c r="K63" s="11"/>
    </row>
    <row r="64" spans="1:11" ht="15.75" x14ac:dyDescent="0.25">
      <c r="A64" s="35"/>
      <c r="B64" s="35"/>
      <c r="C64" s="35"/>
      <c r="D64" s="35"/>
      <c r="E64" s="35"/>
      <c r="F64" s="35"/>
      <c r="G64" s="529"/>
      <c r="H64" s="11"/>
      <c r="I64" s="11"/>
      <c r="J64" s="11"/>
      <c r="K64" s="11"/>
    </row>
    <row r="65" spans="1:11" ht="15.75" x14ac:dyDescent="0.25">
      <c r="A65" s="35"/>
      <c r="B65" s="35"/>
      <c r="C65" s="35"/>
      <c r="D65" s="35"/>
      <c r="E65" s="35"/>
      <c r="F65" s="35"/>
      <c r="G65" s="529"/>
      <c r="H65" s="419"/>
      <c r="I65" s="419"/>
      <c r="J65" s="419"/>
      <c r="K65" s="11"/>
    </row>
    <row r="66" spans="1:11" ht="15.75" x14ac:dyDescent="0.25">
      <c r="A66" s="35"/>
      <c r="B66" s="35"/>
      <c r="C66" s="35"/>
      <c r="D66" s="35"/>
      <c r="E66" s="35"/>
      <c r="F66" s="35"/>
      <c r="G66" s="529"/>
      <c r="H66" s="419"/>
      <c r="I66" s="419"/>
      <c r="J66" s="419"/>
      <c r="K66" s="11"/>
    </row>
    <row r="67" spans="1:11" ht="15.75" x14ac:dyDescent="0.25">
      <c r="A67" s="35"/>
      <c r="B67" s="35"/>
      <c r="C67" s="35"/>
      <c r="D67" s="35"/>
      <c r="E67" s="35"/>
      <c r="F67" s="35"/>
      <c r="G67" s="529"/>
      <c r="H67" s="419"/>
      <c r="I67" s="419"/>
      <c r="J67" s="419"/>
      <c r="K67" s="11"/>
    </row>
    <row r="68" spans="1:11" ht="15.75" x14ac:dyDescent="0.25">
      <c r="A68" s="35"/>
      <c r="B68" s="35"/>
      <c r="C68" s="35"/>
      <c r="D68" s="35"/>
      <c r="E68" s="35"/>
      <c r="F68" s="35"/>
      <c r="G68" s="529"/>
      <c r="H68" s="419"/>
      <c r="I68" s="419"/>
      <c r="J68" s="419"/>
      <c r="K68" s="11"/>
    </row>
    <row r="69" spans="1:11" ht="15.75" x14ac:dyDescent="0.25">
      <c r="A69" s="35"/>
      <c r="B69" s="35"/>
      <c r="C69" s="35"/>
      <c r="D69" s="35"/>
      <c r="E69" s="35"/>
      <c r="F69" s="35"/>
      <c r="G69" s="529"/>
      <c r="H69" s="419"/>
      <c r="I69" s="419"/>
      <c r="J69" s="419"/>
      <c r="K69" s="11"/>
    </row>
    <row r="70" spans="1:11" ht="15.75" x14ac:dyDescent="0.25">
      <c r="A70" s="35"/>
      <c r="B70" s="35"/>
      <c r="C70" s="35"/>
      <c r="D70" s="35"/>
      <c r="E70" s="35"/>
      <c r="F70" s="35"/>
      <c r="G70" s="529"/>
      <c r="H70" s="419"/>
      <c r="I70" s="419"/>
      <c r="J70" s="419"/>
    </row>
    <row r="71" spans="1:11" ht="15.75" x14ac:dyDescent="0.25">
      <c r="A71" s="35"/>
      <c r="B71" s="35"/>
      <c r="C71" s="35"/>
      <c r="D71" s="35"/>
      <c r="E71" s="35"/>
      <c r="F71" s="35"/>
      <c r="G71" s="529"/>
      <c r="H71" s="419"/>
      <c r="I71" s="419"/>
      <c r="J71" s="419"/>
    </row>
    <row r="72" spans="1:11" ht="15.75" x14ac:dyDescent="0.25">
      <c r="A72" s="35"/>
      <c r="B72" s="35"/>
      <c r="C72" s="35"/>
      <c r="D72" s="35"/>
      <c r="E72" s="35"/>
      <c r="F72" s="35"/>
      <c r="G72" s="529"/>
      <c r="H72" s="419"/>
      <c r="I72" s="419"/>
      <c r="J72" s="419"/>
    </row>
    <row r="73" spans="1:11" ht="15.75" x14ac:dyDescent="0.25">
      <c r="A73" s="35"/>
      <c r="B73" s="35"/>
      <c r="C73" s="35"/>
      <c r="D73" s="35"/>
      <c r="E73" s="35"/>
      <c r="F73" s="35"/>
      <c r="G73" s="529"/>
      <c r="H73" s="419"/>
      <c r="I73" s="419"/>
      <c r="J73" s="419"/>
    </row>
    <row r="74" spans="1:11" ht="15.75" x14ac:dyDescent="0.25">
      <c r="A74" s="35"/>
      <c r="B74" s="35"/>
      <c r="C74" s="35"/>
      <c r="D74" s="35"/>
      <c r="E74" s="35"/>
      <c r="F74" s="35"/>
      <c r="G74" s="529"/>
      <c r="H74" s="419"/>
      <c r="I74" s="419"/>
      <c r="J74" s="419"/>
    </row>
    <row r="75" spans="1:11" ht="15.75" x14ac:dyDescent="0.25">
      <c r="A75" s="35"/>
      <c r="B75" s="35"/>
      <c r="C75" s="35"/>
      <c r="D75" s="35"/>
      <c r="E75" s="35"/>
      <c r="F75" s="35"/>
      <c r="G75" s="529"/>
      <c r="H75" s="419"/>
      <c r="I75" s="419"/>
      <c r="J75" s="419"/>
    </row>
  </sheetData>
  <mergeCells count="8">
    <mergeCell ref="B40:C40"/>
    <mergeCell ref="E5:F5"/>
    <mergeCell ref="B39:C39"/>
    <mergeCell ref="A1:K1"/>
    <mergeCell ref="A2:K2"/>
    <mergeCell ref="E4:F4"/>
    <mergeCell ref="B10:C10"/>
    <mergeCell ref="G10:H10"/>
  </mergeCells>
  <phoneticPr fontId="0" type="noConversion"/>
  <printOptions horizontalCentered="1"/>
  <pageMargins left="0.28999999999999998" right="0.25" top="0.75" bottom="0.28999999999999998" header="0.25" footer="0.25"/>
  <pageSetup scale="54" fitToWidth="0" fitToHeight="0" orientation="portrait" blackAndWhite="1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ySplit="15" topLeftCell="A22" activePane="bottomLeft" state="frozen"/>
      <selection activeCell="H16" sqref="H16"/>
      <selection pane="bottomLeft" activeCell="E22" sqref="E22"/>
    </sheetView>
  </sheetViews>
  <sheetFormatPr defaultColWidth="14.7109375" defaultRowHeight="12.75" x14ac:dyDescent="0.2"/>
  <cols>
    <col min="1" max="1" width="6.7109375" style="36" customWidth="1"/>
    <col min="2" max="2" width="22.28515625" style="7" customWidth="1"/>
    <col min="3" max="3" width="13.140625" style="37" customWidth="1"/>
    <col min="4" max="5" width="14.7109375" style="7" customWidth="1"/>
    <col min="6" max="6" width="18" style="7" bestFit="1" customWidth="1"/>
    <col min="7" max="9" width="14.7109375" style="7" customWidth="1"/>
    <col min="10" max="10" width="19.28515625" style="7" customWidth="1"/>
    <col min="11" max="11" width="4.140625" style="7" customWidth="1"/>
    <col min="12" max="16384" width="14.7109375" style="7"/>
  </cols>
  <sheetData>
    <row r="1" spans="1:11" ht="30" x14ac:dyDescent="0.4">
      <c r="A1" s="704" t="s">
        <v>192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1" ht="23.25" x14ac:dyDescent="0.35">
      <c r="A2" s="706" t="s">
        <v>188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</row>
    <row r="3" spans="1:11" ht="18" customHeight="1" x14ac:dyDescent="0.25">
      <c r="A3" s="742" t="s">
        <v>190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</row>
    <row r="4" spans="1:11" ht="20.25" customHeight="1" x14ac:dyDescent="0.2">
      <c r="A4" s="109"/>
      <c r="B4" s="89"/>
      <c r="C4" s="90"/>
      <c r="D4" s="89"/>
      <c r="E4" s="89"/>
      <c r="F4" s="89"/>
      <c r="G4" s="89"/>
      <c r="H4" s="111"/>
      <c r="I4" s="112"/>
      <c r="J4" s="89"/>
      <c r="K4" s="89"/>
    </row>
    <row r="5" spans="1:11" x14ac:dyDescent="0.2">
      <c r="A5" s="109"/>
      <c r="B5" s="89"/>
      <c r="C5" s="90"/>
      <c r="D5" s="89"/>
      <c r="E5" s="89"/>
      <c r="F5" s="89"/>
      <c r="G5" s="89"/>
      <c r="H5" s="111"/>
      <c r="I5" s="112"/>
      <c r="J5" s="89"/>
      <c r="K5" s="89"/>
    </row>
    <row r="6" spans="1:11" ht="15.75" x14ac:dyDescent="0.25">
      <c r="A6" s="35"/>
      <c r="B6" s="165" t="str">
        <f>'Company Payroll'!C1</f>
        <v>SHOW NAME</v>
      </c>
      <c r="C6" s="113"/>
      <c r="D6" s="166"/>
      <c r="E6" s="708" t="s">
        <v>194</v>
      </c>
      <c r="F6" s="709"/>
      <c r="G6" s="166"/>
      <c r="H6" s="167"/>
      <c r="I6" s="168"/>
      <c r="J6" s="89"/>
      <c r="K6" s="89"/>
    </row>
    <row r="7" spans="1:11" ht="18" x14ac:dyDescent="0.25">
      <c r="A7" s="35"/>
      <c r="B7" s="165" t="str">
        <f>'Company Payroll'!C2</f>
        <v>c/o DTE Management</v>
      </c>
      <c r="C7" s="113"/>
      <c r="D7" s="166"/>
      <c r="E7" s="723" t="str">
        <f>'Company Payroll'!A3</f>
        <v>MM/DD/YYYY</v>
      </c>
      <c r="F7" s="724"/>
      <c r="G7" s="166"/>
      <c r="H7" s="167"/>
      <c r="I7" s="168"/>
      <c r="J7" s="89"/>
      <c r="K7" s="89"/>
    </row>
    <row r="8" spans="1:11" ht="16.5" x14ac:dyDescent="0.3">
      <c r="A8" s="35"/>
      <c r="B8" s="165" t="str">
        <f>'Company Payroll'!C3</f>
        <v>1501 Broadway, Suite 1304</v>
      </c>
      <c r="C8" s="113"/>
      <c r="D8" s="166"/>
      <c r="E8" s="352" t="s">
        <v>193</v>
      </c>
      <c r="F8" s="353" t="e">
        <f>E7-7</f>
        <v>#VALUE!</v>
      </c>
      <c r="G8" s="166"/>
      <c r="H8" s="167" t="s">
        <v>191</v>
      </c>
      <c r="I8" s="168" t="str">
        <f>'Payment Summary'!I6</f>
        <v>XX-XXXXXXX</v>
      </c>
      <c r="J8" s="89"/>
      <c r="K8" s="89"/>
    </row>
    <row r="9" spans="1:11" ht="15.75" x14ac:dyDescent="0.25">
      <c r="A9" s="35"/>
      <c r="B9" s="165" t="str">
        <f>'Company Payroll'!C4</f>
        <v>New York, NY 10036</v>
      </c>
      <c r="C9" s="113"/>
      <c r="D9" s="166"/>
      <c r="E9" s="708"/>
      <c r="F9" s="701"/>
      <c r="G9" s="166"/>
      <c r="H9" s="167"/>
      <c r="I9" s="169"/>
      <c r="J9" s="89"/>
      <c r="K9" s="89"/>
    </row>
    <row r="10" spans="1:11" ht="15.75" x14ac:dyDescent="0.25">
      <c r="A10" s="109" t="s">
        <v>145</v>
      </c>
      <c r="B10" s="166"/>
      <c r="C10" s="113"/>
      <c r="D10" s="166"/>
      <c r="E10" s="166"/>
      <c r="F10" s="166"/>
      <c r="G10" s="166"/>
      <c r="H10" s="167"/>
      <c r="I10" s="169"/>
      <c r="J10" s="89"/>
      <c r="K10" s="89"/>
    </row>
    <row r="11" spans="1:11" ht="15.75" x14ac:dyDescent="0.25">
      <c r="A11" s="109"/>
      <c r="B11" s="166"/>
      <c r="C11" s="113"/>
      <c r="D11" s="166"/>
      <c r="E11" s="166"/>
      <c r="F11" s="166"/>
      <c r="G11" s="166"/>
      <c r="H11" s="167"/>
      <c r="I11" s="169"/>
      <c r="J11" s="89"/>
      <c r="K11" s="89"/>
    </row>
    <row r="12" spans="1:11" ht="15.75" x14ac:dyDescent="0.25">
      <c r="A12" s="109"/>
      <c r="B12" s="166"/>
      <c r="C12" s="113"/>
      <c r="D12" s="166"/>
      <c r="E12" s="166"/>
      <c r="F12" s="166"/>
      <c r="G12" s="166"/>
      <c r="H12" s="167"/>
      <c r="I12" s="169"/>
      <c r="J12" s="89"/>
      <c r="K12" s="89"/>
    </row>
    <row r="13" spans="1:11" ht="15.75" x14ac:dyDescent="0.25">
      <c r="A13" s="109"/>
      <c r="B13" s="166"/>
      <c r="C13" s="113"/>
      <c r="D13" s="166"/>
      <c r="E13" s="166"/>
      <c r="F13" s="166"/>
      <c r="G13" s="166"/>
      <c r="H13" s="166"/>
      <c r="I13" s="170" t="s">
        <v>145</v>
      </c>
      <c r="J13" s="54"/>
      <c r="K13" s="89"/>
    </row>
    <row r="14" spans="1:11" ht="15.75" x14ac:dyDescent="0.25">
      <c r="A14" s="163"/>
      <c r="B14" s="170"/>
      <c r="C14" s="170" t="s">
        <v>9</v>
      </c>
      <c r="D14" s="170" t="s">
        <v>11</v>
      </c>
      <c r="E14" s="170" t="s">
        <v>75</v>
      </c>
      <c r="F14" s="170" t="s">
        <v>142</v>
      </c>
      <c r="G14" s="170" t="s">
        <v>129</v>
      </c>
      <c r="H14" s="170" t="s">
        <v>121</v>
      </c>
      <c r="I14" s="170" t="s">
        <v>0</v>
      </c>
      <c r="J14" s="54"/>
      <c r="K14" s="89"/>
    </row>
    <row r="15" spans="1:11" s="39" customFormat="1" ht="15.75" x14ac:dyDescent="0.25">
      <c r="A15" s="162"/>
      <c r="B15" s="171" t="s">
        <v>145</v>
      </c>
      <c r="C15" s="171" t="s">
        <v>10</v>
      </c>
      <c r="D15" s="171" t="s">
        <v>82</v>
      </c>
      <c r="E15" s="171" t="s">
        <v>124</v>
      </c>
      <c r="F15" s="171" t="s">
        <v>82</v>
      </c>
      <c r="G15" s="172">
        <v>0.02</v>
      </c>
      <c r="H15" s="345">
        <v>0.15</v>
      </c>
      <c r="I15" s="345">
        <v>0</v>
      </c>
      <c r="J15" s="164" t="s">
        <v>147</v>
      </c>
      <c r="K15" s="114"/>
    </row>
    <row r="16" spans="1:11" s="39" customFormat="1" ht="15.75" x14ac:dyDescent="0.25">
      <c r="A16" s="161"/>
      <c r="B16" s="174" t="s">
        <v>363</v>
      </c>
      <c r="C16" s="171"/>
      <c r="D16" s="171"/>
      <c r="E16" s="171"/>
      <c r="F16" s="171"/>
      <c r="G16" s="171"/>
      <c r="H16" s="171"/>
      <c r="I16" s="171"/>
      <c r="J16" s="55"/>
      <c r="K16" s="114"/>
    </row>
    <row r="17" spans="1:11" ht="15.75" x14ac:dyDescent="0.25">
      <c r="A17" s="160"/>
      <c r="B17" s="175">
        <f>'Company Payroll'!A218</f>
        <v>0</v>
      </c>
      <c r="C17" s="175">
        <f>'Company Payroll'!B218</f>
        <v>0</v>
      </c>
      <c r="D17" s="218">
        <f>'Company Payroll'!G218</f>
        <v>0</v>
      </c>
      <c r="E17" s="176">
        <f>'Company Payroll'!N218+'Company Payroll'!O218+'Company Payroll'!P218+'Company Payroll'!Q218+'Company Payroll'!J218+'Company Payroll'!L218</f>
        <v>0</v>
      </c>
      <c r="F17" s="176">
        <f>D17+E17</f>
        <v>0</v>
      </c>
      <c r="G17" s="176">
        <f>F17*$G$15</f>
        <v>0</v>
      </c>
      <c r="H17" s="176">
        <f>IF(F17&gt;0, H$15*F17,0)</f>
        <v>0</v>
      </c>
      <c r="I17" s="176">
        <f>F17*$I$15</f>
        <v>0</v>
      </c>
      <c r="J17" s="336"/>
      <c r="K17" s="444"/>
    </row>
    <row r="18" spans="1:11" ht="15.75" x14ac:dyDescent="0.25">
      <c r="A18" s="160"/>
      <c r="B18" s="590"/>
      <c r="C18" s="590"/>
      <c r="D18" s="592"/>
      <c r="E18" s="592"/>
      <c r="F18" s="592"/>
      <c r="G18" s="592"/>
      <c r="H18" s="592"/>
      <c r="I18" s="592"/>
      <c r="J18" s="336"/>
      <c r="K18" s="444"/>
    </row>
    <row r="19" spans="1:11" s="39" customFormat="1" ht="15.75" x14ac:dyDescent="0.25">
      <c r="A19" s="161"/>
      <c r="B19" s="174" t="s">
        <v>362</v>
      </c>
      <c r="C19" s="171"/>
      <c r="D19" s="171"/>
      <c r="E19" s="171"/>
      <c r="F19" s="171"/>
      <c r="G19" s="171"/>
      <c r="H19" s="171"/>
      <c r="I19" s="171"/>
      <c r="J19" s="55"/>
      <c r="K19" s="114"/>
    </row>
    <row r="20" spans="1:11" ht="18.75" customHeight="1" x14ac:dyDescent="0.25">
      <c r="A20" s="160"/>
      <c r="B20" s="175">
        <f>'Company Payroll'!A213</f>
        <v>0</v>
      </c>
      <c r="C20" s="175">
        <f>'Company Payroll'!B213</f>
        <v>0</v>
      </c>
      <c r="D20" s="218">
        <f>'Company Payroll'!G213</f>
        <v>0</v>
      </c>
      <c r="E20" s="176">
        <f>'Company Payroll'!N213+'Company Payroll'!O213+'Company Payroll'!P213+'Company Payroll'!Q213+'Company Payroll'!J213+'Company Payroll'!L213</f>
        <v>0</v>
      </c>
      <c r="F20" s="176">
        <f t="shared" ref="F20:F28" si="0">D20+E20</f>
        <v>0</v>
      </c>
      <c r="G20" s="176">
        <f t="shared" ref="G20:G28" si="1">F20*$G$15</f>
        <v>0</v>
      </c>
      <c r="H20" s="176">
        <f t="shared" ref="H20:H28" si="2">IF(F20&gt;0, H$15*F20,0)</f>
        <v>0</v>
      </c>
      <c r="I20" s="176">
        <f t="shared" ref="I20:I28" si="3">F20*$I$15</f>
        <v>0</v>
      </c>
      <c r="J20" s="336"/>
      <c r="K20" s="89"/>
    </row>
    <row r="21" spans="1:11" ht="18.75" customHeight="1" x14ac:dyDescent="0.25">
      <c r="A21" s="160"/>
      <c r="B21" s="175">
        <f>'Company Payroll'!A214</f>
        <v>0</v>
      </c>
      <c r="C21" s="175">
        <f>'Company Payroll'!B214</f>
        <v>0</v>
      </c>
      <c r="D21" s="218">
        <f>'Company Payroll'!G214</f>
        <v>0</v>
      </c>
      <c r="E21" s="176">
        <f>'Company Payroll'!N214+'Company Payroll'!O214+'Company Payroll'!P214+'Company Payroll'!Q214+'Company Payroll'!J214+'Company Payroll'!L214</f>
        <v>0</v>
      </c>
      <c r="F21" s="176">
        <f>D21+E21</f>
        <v>0</v>
      </c>
      <c r="G21" s="176">
        <f>F21*$G$15</f>
        <v>0</v>
      </c>
      <c r="H21" s="176">
        <f>IF(F21&gt;0, H$15*F21,0)</f>
        <v>0</v>
      </c>
      <c r="I21" s="176">
        <f>F21*$I$15</f>
        <v>0</v>
      </c>
      <c r="J21" s="336"/>
      <c r="K21" s="444"/>
    </row>
    <row r="22" spans="1:11" ht="18.75" customHeight="1" x14ac:dyDescent="0.25">
      <c r="A22" s="160"/>
      <c r="B22" s="175">
        <f>'Company Payroll'!A215</f>
        <v>0</v>
      </c>
      <c r="C22" s="175">
        <f>'Company Payroll'!B215</f>
        <v>0</v>
      </c>
      <c r="D22" s="218">
        <f>'Company Payroll'!G215</f>
        <v>0</v>
      </c>
      <c r="E22" s="176">
        <f>'Company Payroll'!N215+'Company Payroll'!O215+'Company Payroll'!P215+'Company Payroll'!Q215+'Company Payroll'!J215+'Company Payroll'!L215</f>
        <v>0</v>
      </c>
      <c r="F22" s="176">
        <f>D22+E22</f>
        <v>0</v>
      </c>
      <c r="G22" s="176">
        <f>F22*$G$15</f>
        <v>0</v>
      </c>
      <c r="H22" s="176">
        <f>IF(F22&gt;0, H$15*F22,0)</f>
        <v>0</v>
      </c>
      <c r="I22" s="176">
        <f>F22*$I$15</f>
        <v>0</v>
      </c>
      <c r="J22" s="336"/>
      <c r="K22" s="444"/>
    </row>
    <row r="23" spans="1:11" ht="18.75" customHeight="1" x14ac:dyDescent="0.25">
      <c r="A23" s="160"/>
      <c r="B23" s="175">
        <f>'Company Payroll'!A210</f>
        <v>0</v>
      </c>
      <c r="C23" s="175">
        <f>'Company Payroll'!B210</f>
        <v>0</v>
      </c>
      <c r="D23" s="218">
        <f>'Company Payroll'!G210</f>
        <v>0</v>
      </c>
      <c r="E23" s="176">
        <f>'Company Payroll'!N210+'Company Payroll'!O210+'Company Payroll'!P210+'Company Payroll'!Q210+'Company Payroll'!J210+'Company Payroll'!L210</f>
        <v>0</v>
      </c>
      <c r="F23" s="176">
        <f>D23+E23</f>
        <v>0</v>
      </c>
      <c r="G23" s="176">
        <f>F23*$G$15</f>
        <v>0</v>
      </c>
      <c r="H23" s="176">
        <f>IF(F23&gt;0, H$15*F23,0)</f>
        <v>0</v>
      </c>
      <c r="I23" s="176">
        <f>F23*$I$15</f>
        <v>0</v>
      </c>
      <c r="J23" s="336"/>
      <c r="K23" s="444"/>
    </row>
    <row r="24" spans="1:11" ht="18.75" customHeight="1" x14ac:dyDescent="0.25">
      <c r="A24" s="160"/>
      <c r="B24" s="175">
        <f>'Company Payroll'!A216</f>
        <v>0</v>
      </c>
      <c r="C24" s="175">
        <f>'Company Payroll'!B216</f>
        <v>0</v>
      </c>
      <c r="D24" s="218">
        <f>'Company Payroll'!G216</f>
        <v>0</v>
      </c>
      <c r="E24" s="176">
        <f>'Company Payroll'!N216+'Company Payroll'!O216+'Company Payroll'!P216+'Company Payroll'!Q216+'Company Payroll'!J216+'Company Payroll'!L216</f>
        <v>0</v>
      </c>
      <c r="F24" s="176">
        <f>D24+E24</f>
        <v>0</v>
      </c>
      <c r="G24" s="176">
        <f>F24*$G$15</f>
        <v>0</v>
      </c>
      <c r="H24" s="176">
        <f>IF(F24&gt;0, H$15*F24,0)</f>
        <v>0</v>
      </c>
      <c r="I24" s="176">
        <f>F24*$I$15</f>
        <v>0</v>
      </c>
      <c r="J24" s="336"/>
      <c r="K24" s="444"/>
    </row>
    <row r="25" spans="1:11" ht="18.75" customHeight="1" x14ac:dyDescent="0.25">
      <c r="A25" s="160"/>
      <c r="B25" s="175">
        <f>'Company Payroll'!A217</f>
        <v>0</v>
      </c>
      <c r="C25" s="175">
        <f>'Company Payroll'!B217</f>
        <v>0</v>
      </c>
      <c r="D25" s="218">
        <f>'Company Payroll'!G217</f>
        <v>0</v>
      </c>
      <c r="E25" s="176">
        <f>'Company Payroll'!N217+'Company Payroll'!O217+'Company Payroll'!P217+'Company Payroll'!Q217+'Company Payroll'!J217+'Company Payroll'!L217</f>
        <v>0</v>
      </c>
      <c r="F25" s="176">
        <f>D25+E25</f>
        <v>0</v>
      </c>
      <c r="G25" s="176">
        <f>F25*$G$15</f>
        <v>0</v>
      </c>
      <c r="H25" s="176">
        <f>IF(F25&gt;0, H$15*F25,0)</f>
        <v>0</v>
      </c>
      <c r="I25" s="176">
        <f>F25*$I$15</f>
        <v>0</v>
      </c>
      <c r="J25" s="336"/>
      <c r="K25" s="444"/>
    </row>
    <row r="26" spans="1:11" ht="18.75" customHeight="1" x14ac:dyDescent="0.25">
      <c r="A26" s="160"/>
      <c r="B26" s="175">
        <f>'Company Payroll'!A219</f>
        <v>0</v>
      </c>
      <c r="C26" s="175">
        <f>'Company Payroll'!B219</f>
        <v>0</v>
      </c>
      <c r="D26" s="218">
        <f>'Company Payroll'!G219</f>
        <v>0</v>
      </c>
      <c r="E26" s="176">
        <f>'Company Payroll'!N219+'Company Payroll'!O219+'Company Payroll'!P219+'Company Payroll'!Q219+'Company Payroll'!J219+'Company Payroll'!L219</f>
        <v>0</v>
      </c>
      <c r="F26" s="176">
        <f t="shared" si="0"/>
        <v>0</v>
      </c>
      <c r="G26" s="176">
        <f t="shared" si="1"/>
        <v>0</v>
      </c>
      <c r="H26" s="176">
        <f t="shared" si="2"/>
        <v>0</v>
      </c>
      <c r="I26" s="176">
        <f t="shared" si="3"/>
        <v>0</v>
      </c>
      <c r="J26" s="336"/>
      <c r="K26" s="89"/>
    </row>
    <row r="27" spans="1:11" ht="18.75" customHeight="1" x14ac:dyDescent="0.25">
      <c r="A27" s="160"/>
      <c r="B27" s="175">
        <f>'Company Payroll'!A220</f>
        <v>0</v>
      </c>
      <c r="C27" s="175">
        <f>'Company Payroll'!B220</f>
        <v>0</v>
      </c>
      <c r="D27" s="218">
        <f>'Company Payroll'!G220</f>
        <v>0</v>
      </c>
      <c r="E27" s="176">
        <f>'Company Payroll'!N220+'Company Payroll'!O220+'Company Payroll'!P220+'Company Payroll'!Q220+'Company Payroll'!J220+'Company Payroll'!L220</f>
        <v>0</v>
      </c>
      <c r="F27" s="176">
        <f t="shared" si="0"/>
        <v>0</v>
      </c>
      <c r="G27" s="176">
        <f t="shared" si="1"/>
        <v>0</v>
      </c>
      <c r="H27" s="176">
        <f t="shared" si="2"/>
        <v>0</v>
      </c>
      <c r="I27" s="176">
        <f t="shared" si="3"/>
        <v>0</v>
      </c>
      <c r="J27" s="336"/>
      <c r="K27" s="89"/>
    </row>
    <row r="28" spans="1:11" ht="18.75" customHeight="1" x14ac:dyDescent="0.25">
      <c r="A28" s="160"/>
      <c r="B28" s="175">
        <f>'Company Payroll'!A221</f>
        <v>0</v>
      </c>
      <c r="C28" s="175">
        <f>'Company Payroll'!B221</f>
        <v>0</v>
      </c>
      <c r="D28" s="218">
        <f>'Company Payroll'!G221</f>
        <v>0</v>
      </c>
      <c r="E28" s="176">
        <f>'Company Payroll'!N221+'Company Payroll'!O221+'Company Payroll'!P221+'Company Payroll'!Q221+'Company Payroll'!J221+'Company Payroll'!L221</f>
        <v>0</v>
      </c>
      <c r="F28" s="176">
        <f t="shared" si="0"/>
        <v>0</v>
      </c>
      <c r="G28" s="176">
        <f t="shared" si="1"/>
        <v>0</v>
      </c>
      <c r="H28" s="176">
        <f t="shared" si="2"/>
        <v>0</v>
      </c>
      <c r="I28" s="176">
        <f t="shared" si="3"/>
        <v>0</v>
      </c>
      <c r="J28" s="336"/>
      <c r="K28" s="89"/>
    </row>
    <row r="29" spans="1:11" ht="18.75" customHeight="1" x14ac:dyDescent="0.25">
      <c r="A29" s="160"/>
      <c r="B29" s="175">
        <f>'Company Payroll'!A222</f>
        <v>0</v>
      </c>
      <c r="C29" s="175">
        <f>'Company Payroll'!B222</f>
        <v>0</v>
      </c>
      <c r="D29" s="218">
        <f>'Company Payroll'!G222</f>
        <v>0</v>
      </c>
      <c r="E29" s="176">
        <f>'Company Payroll'!N222+'Company Payroll'!O222+'Company Payroll'!P222+'Company Payroll'!Q222+'Company Payroll'!J222+'Company Payroll'!L222</f>
        <v>0</v>
      </c>
      <c r="F29" s="176">
        <f>D29+E29</f>
        <v>0</v>
      </c>
      <c r="G29" s="176">
        <f>F29*$G$15</f>
        <v>0</v>
      </c>
      <c r="H29" s="176">
        <f>IF(F29&gt;0, H$15*F29,0)</f>
        <v>0</v>
      </c>
      <c r="I29" s="176">
        <f>F29*$I$15</f>
        <v>0</v>
      </c>
      <c r="J29" s="336"/>
      <c r="K29" s="444"/>
    </row>
    <row r="30" spans="1:11" ht="18.75" customHeight="1" x14ac:dyDescent="0.25">
      <c r="A30" s="160"/>
      <c r="B30" s="175">
        <f>'Company Payroll'!A223</f>
        <v>0</v>
      </c>
      <c r="C30" s="175">
        <f>'Company Payroll'!B223</f>
        <v>0</v>
      </c>
      <c r="D30" s="218">
        <f>'Company Payroll'!G223</f>
        <v>0</v>
      </c>
      <c r="E30" s="176">
        <f>'Company Payroll'!N223+'Company Payroll'!O223+'Company Payroll'!P223+'Company Payroll'!Q223+'Company Payroll'!J223+'Company Payroll'!L223</f>
        <v>0</v>
      </c>
      <c r="F30" s="176">
        <f>D30+E30</f>
        <v>0</v>
      </c>
      <c r="G30" s="176">
        <f>F30*$G$15</f>
        <v>0</v>
      </c>
      <c r="H30" s="176">
        <f>IF(F30&gt;0, H$15*F30,0)</f>
        <v>0</v>
      </c>
      <c r="I30" s="176">
        <f>F30*$I$15</f>
        <v>0</v>
      </c>
      <c r="J30" s="336"/>
      <c r="K30" s="444"/>
    </row>
    <row r="31" spans="1:11" ht="18.75" customHeight="1" x14ac:dyDescent="0.25">
      <c r="A31" s="160"/>
      <c r="B31" s="175">
        <f>'Company Payroll'!A224</f>
        <v>0</v>
      </c>
      <c r="C31" s="175">
        <f>'Company Payroll'!B224</f>
        <v>0</v>
      </c>
      <c r="D31" s="218">
        <f>'Company Payroll'!G224</f>
        <v>0</v>
      </c>
      <c r="E31" s="176">
        <f>'Company Payroll'!N224+'Company Payroll'!O224+'Company Payroll'!P224+'Company Payroll'!Q224+'Company Payroll'!J224+'Company Payroll'!L224</f>
        <v>0</v>
      </c>
      <c r="F31" s="176">
        <f>D31+E31</f>
        <v>0</v>
      </c>
      <c r="G31" s="176">
        <f>F31*$G$15</f>
        <v>0</v>
      </c>
      <c r="H31" s="176">
        <f>IF(F31&gt;0, H$15*F31,0)</f>
        <v>0</v>
      </c>
      <c r="I31" s="176">
        <f>F31*$I$15</f>
        <v>0</v>
      </c>
      <c r="J31" s="336"/>
      <c r="K31" s="444"/>
    </row>
    <row r="32" spans="1:11" ht="18.75" customHeight="1" thickBot="1" x14ac:dyDescent="0.3">
      <c r="A32" s="160"/>
      <c r="B32" s="175">
        <f>'Company Payroll'!A225</f>
        <v>0</v>
      </c>
      <c r="C32" s="175">
        <f>'Company Payroll'!B225</f>
        <v>0</v>
      </c>
      <c r="D32" s="218">
        <f>'Company Payroll'!G225</f>
        <v>0</v>
      </c>
      <c r="E32" s="176">
        <f>'Company Payroll'!N225+'Company Payroll'!O225+'Company Payroll'!P225+'Company Payroll'!Q225+'Company Payroll'!J225+'Company Payroll'!L225</f>
        <v>0</v>
      </c>
      <c r="F32" s="176">
        <f>D32+E32</f>
        <v>0</v>
      </c>
      <c r="G32" s="176">
        <f>F32*$G$15</f>
        <v>0</v>
      </c>
      <c r="H32" s="176">
        <f>IF(F32&gt;0, H$15*F32,0)</f>
        <v>0</v>
      </c>
      <c r="I32" s="176">
        <f>F32*$I$15</f>
        <v>0</v>
      </c>
      <c r="J32" s="336"/>
      <c r="K32" s="89"/>
    </row>
    <row r="33" spans="1:11" ht="16.5" thickBot="1" x14ac:dyDescent="0.3">
      <c r="A33" s="109"/>
      <c r="B33" s="166"/>
      <c r="C33" s="178" t="s">
        <v>126</v>
      </c>
      <c r="D33" s="179">
        <f>SUM(D17:D32)</f>
        <v>0</v>
      </c>
      <c r="E33" s="179">
        <f>SUM(E17:E32)</f>
        <v>0</v>
      </c>
      <c r="F33" s="179">
        <f>SUM(F17:F32)</f>
        <v>0</v>
      </c>
      <c r="G33" s="179">
        <f>SUM(G17:G32)</f>
        <v>0</v>
      </c>
      <c r="H33" s="179">
        <f>SUM(H17:H32)</f>
        <v>0</v>
      </c>
      <c r="I33" s="179">
        <f>SUM(I20:I32)</f>
        <v>0</v>
      </c>
      <c r="J33" s="233"/>
      <c r="K33" s="89"/>
    </row>
    <row r="34" spans="1:11" ht="15.75" x14ac:dyDescent="0.25">
      <c r="A34" s="115" t="s">
        <v>145</v>
      </c>
      <c r="B34" s="166"/>
      <c r="C34" s="113"/>
      <c r="D34" s="166"/>
      <c r="E34" s="166"/>
      <c r="F34" s="249" t="s">
        <v>97</v>
      </c>
      <c r="G34" s="347"/>
      <c r="H34" s="351"/>
      <c r="I34" s="350"/>
      <c r="J34" s="127"/>
      <c r="K34" s="89"/>
    </row>
    <row r="35" spans="1:11" ht="15.75" x14ac:dyDescent="0.25">
      <c r="A35" s="115"/>
      <c r="B35" s="166"/>
      <c r="C35" s="113"/>
      <c r="D35" s="166"/>
      <c r="E35" s="166"/>
      <c r="F35" s="166"/>
      <c r="G35" s="170"/>
      <c r="H35" s="170"/>
      <c r="I35" s="170"/>
      <c r="J35" s="89"/>
      <c r="K35" s="89"/>
    </row>
    <row r="36" spans="1:11" ht="15.75" x14ac:dyDescent="0.25">
      <c r="A36" s="115"/>
      <c r="B36" s="165" t="s">
        <v>18</v>
      </c>
      <c r="C36" s="113"/>
      <c r="D36" s="166"/>
      <c r="E36" s="166" t="s">
        <v>145</v>
      </c>
      <c r="F36" s="166"/>
      <c r="G36" s="170"/>
      <c r="H36" s="170"/>
      <c r="I36" s="199"/>
      <c r="J36" s="89"/>
      <c r="K36" s="89"/>
    </row>
    <row r="37" spans="1:11" ht="15.75" x14ac:dyDescent="0.25">
      <c r="A37" s="89"/>
      <c r="B37" s="166"/>
      <c r="C37" s="113"/>
      <c r="D37" s="166"/>
      <c r="E37" s="166"/>
      <c r="F37" s="166"/>
      <c r="G37" s="170"/>
      <c r="H37" s="170"/>
      <c r="I37" s="170"/>
      <c r="J37" s="89"/>
      <c r="K37" s="89"/>
    </row>
    <row r="38" spans="1:11" ht="15.75" x14ac:dyDescent="0.25">
      <c r="A38" s="115"/>
      <c r="B38" s="211" t="s">
        <v>407</v>
      </c>
      <c r="C38" s="113"/>
      <c r="D38" s="166"/>
      <c r="E38" s="166"/>
      <c r="F38" s="166" t="s">
        <v>145</v>
      </c>
      <c r="G38" s="166"/>
      <c r="H38" s="166"/>
      <c r="I38" s="166"/>
      <c r="J38" s="89"/>
      <c r="K38" s="89"/>
    </row>
    <row r="39" spans="1:11" ht="15.75" x14ac:dyDescent="0.25">
      <c r="A39" s="115"/>
      <c r="B39" s="210" t="s">
        <v>162</v>
      </c>
      <c r="C39" s="193"/>
      <c r="D39" s="192"/>
      <c r="E39" s="192"/>
      <c r="F39" s="192"/>
      <c r="G39" s="192"/>
      <c r="H39" s="192"/>
      <c r="I39" s="192"/>
      <c r="J39" s="11"/>
      <c r="K39" s="11"/>
    </row>
    <row r="40" spans="1:11" ht="15.75" x14ac:dyDescent="0.25">
      <c r="A40" s="40"/>
      <c r="B40" s="210" t="s">
        <v>408</v>
      </c>
      <c r="C40" s="193"/>
      <c r="D40" s="192"/>
      <c r="E40" s="192"/>
      <c r="F40" s="192"/>
      <c r="G40" s="192"/>
      <c r="H40" s="192"/>
      <c r="I40" s="192"/>
      <c r="J40" s="11"/>
      <c r="K40" s="11"/>
    </row>
    <row r="41" spans="1:11" x14ac:dyDescent="0.2">
      <c r="A41" s="35"/>
      <c r="B41" s="11"/>
      <c r="C41" s="13"/>
      <c r="D41" s="11"/>
      <c r="E41" s="11"/>
      <c r="F41" s="11"/>
      <c r="G41" s="11"/>
      <c r="H41" s="11"/>
      <c r="I41" s="11"/>
      <c r="J41" s="11"/>
      <c r="K41" s="11"/>
    </row>
    <row r="42" spans="1:11" x14ac:dyDescent="0.2">
      <c r="F42" s="325">
        <f>'Company Payroll'!R226</f>
        <v>0</v>
      </c>
      <c r="G42" s="325">
        <f>'Company Payroll'!S226</f>
        <v>0</v>
      </c>
    </row>
  </sheetData>
  <mergeCells count="6">
    <mergeCell ref="E7:F7"/>
    <mergeCell ref="E9:F9"/>
    <mergeCell ref="A1:K1"/>
    <mergeCell ref="A2:K2"/>
    <mergeCell ref="A3:K3"/>
    <mergeCell ref="E6:F6"/>
  </mergeCells>
  <phoneticPr fontId="0" type="noConversion"/>
  <printOptions horizontalCentered="1"/>
  <pageMargins left="0.28999999999999998" right="0.25" top="0.75" bottom="0.28999999999999998" header="0.25" footer="0.25"/>
  <pageSetup scale="86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80" workbookViewId="0">
      <pane ySplit="14" topLeftCell="A15" activePane="bottomLeft" state="frozen"/>
      <selection activeCell="H16" sqref="H16"/>
      <selection pane="bottomLeft" activeCell="C16" sqref="C16"/>
    </sheetView>
  </sheetViews>
  <sheetFormatPr defaultColWidth="14.7109375" defaultRowHeight="12.75" x14ac:dyDescent="0.2"/>
  <cols>
    <col min="1" max="1" width="9.7109375" style="36" customWidth="1"/>
    <col min="2" max="2" width="22.42578125" style="7" customWidth="1"/>
    <col min="3" max="3" width="15.7109375" style="37" customWidth="1"/>
    <col min="4" max="4" width="16.7109375" style="7" customWidth="1"/>
    <col min="5" max="5" width="3.7109375" style="7" customWidth="1"/>
    <col min="6" max="6" width="18.42578125" style="7" customWidth="1"/>
    <col min="7" max="7" width="9.7109375" style="7" bestFit="1" customWidth="1"/>
    <col min="8" max="10" width="14.7109375" style="7" customWidth="1"/>
    <col min="11" max="11" width="4.140625" style="7" customWidth="1"/>
    <col min="12" max="16384" width="14.7109375" style="7"/>
  </cols>
  <sheetData>
    <row r="1" spans="1:12" ht="30" x14ac:dyDescent="0.4">
      <c r="A1" s="704" t="s">
        <v>163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2" ht="23.25" x14ac:dyDescent="0.35">
      <c r="A2" s="706" t="s">
        <v>164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2" ht="18" x14ac:dyDescent="0.25">
      <c r="A3" s="109" t="s">
        <v>145</v>
      </c>
      <c r="B3" s="159"/>
      <c r="C3" s="159"/>
      <c r="D3" s="730" t="s">
        <v>51</v>
      </c>
      <c r="E3" s="725"/>
      <c r="F3" s="725"/>
      <c r="G3" s="725"/>
      <c r="H3" s="159"/>
      <c r="I3" s="159"/>
      <c r="J3" s="159"/>
      <c r="K3" s="159"/>
    </row>
    <row r="4" spans="1:12" x14ac:dyDescent="0.2">
      <c r="A4" s="109"/>
      <c r="B4" s="89"/>
      <c r="C4" s="90"/>
      <c r="D4" s="89"/>
      <c r="E4" s="89"/>
      <c r="F4" s="89"/>
      <c r="G4" s="89"/>
      <c r="H4" s="111"/>
      <c r="I4" s="112"/>
      <c r="J4" s="89"/>
      <c r="K4" s="89"/>
    </row>
    <row r="5" spans="1:12" ht="15.75" x14ac:dyDescent="0.25">
      <c r="A5" s="35"/>
      <c r="B5" s="165" t="str">
        <f>'Company Payroll'!C1</f>
        <v>SHOW NAME</v>
      </c>
      <c r="C5" s="113"/>
      <c r="D5" s="166"/>
      <c r="E5" s="708" t="s">
        <v>30</v>
      </c>
      <c r="F5" s="709"/>
      <c r="G5" s="166"/>
      <c r="H5" s="167"/>
      <c r="I5" s="168"/>
      <c r="J5" s="89"/>
      <c r="K5" s="89"/>
    </row>
    <row r="6" spans="1:12" ht="18" x14ac:dyDescent="0.25">
      <c r="A6" s="35"/>
      <c r="B6" s="165" t="str">
        <f>'Company Payroll'!C2</f>
        <v>c/o DTE Management</v>
      </c>
      <c r="C6" s="113"/>
      <c r="D6" s="166"/>
      <c r="E6" s="723" t="str">
        <f>'Company Payroll'!A3</f>
        <v>MM/DD/YYYY</v>
      </c>
      <c r="F6" s="724"/>
      <c r="G6" s="166"/>
      <c r="H6" s="167"/>
      <c r="I6" s="168"/>
      <c r="J6" s="89"/>
      <c r="K6" s="89"/>
    </row>
    <row r="7" spans="1:12" ht="15.75" x14ac:dyDescent="0.25">
      <c r="A7" s="35"/>
      <c r="B7" s="165" t="str">
        <f>'Company Payroll'!C3</f>
        <v>1501 Broadway, Suite 1304</v>
      </c>
      <c r="C7" s="113"/>
      <c r="D7" s="166"/>
      <c r="E7" s="166"/>
      <c r="F7" s="166"/>
      <c r="G7" s="166"/>
      <c r="H7" s="167" t="s">
        <v>48</v>
      </c>
      <c r="I7" s="168" t="str">
        <f>'Payment Summary'!I6</f>
        <v>XX-XXXXXXX</v>
      </c>
      <c r="J7" s="89"/>
      <c r="K7" s="89"/>
    </row>
    <row r="8" spans="1:12" ht="15.75" x14ac:dyDescent="0.25">
      <c r="A8" s="35"/>
      <c r="B8" s="165" t="str">
        <f>'Company Payroll'!C4</f>
        <v>New York, NY 10036</v>
      </c>
      <c r="C8" s="113"/>
      <c r="D8" s="166"/>
      <c r="E8" s="708"/>
      <c r="F8" s="701"/>
      <c r="G8" s="166"/>
      <c r="H8" s="167"/>
      <c r="I8" s="169"/>
      <c r="J8" s="89"/>
      <c r="K8" s="89"/>
    </row>
    <row r="9" spans="1:12" ht="15.75" x14ac:dyDescent="0.25">
      <c r="A9" s="109" t="s">
        <v>145</v>
      </c>
      <c r="B9" s="166"/>
      <c r="C9" s="113"/>
      <c r="D9" s="166"/>
      <c r="E9" s="166"/>
      <c r="F9" s="166"/>
      <c r="G9" s="166"/>
      <c r="H9" s="167"/>
      <c r="I9" s="169"/>
      <c r="J9" s="89"/>
      <c r="K9" s="89"/>
    </row>
    <row r="10" spans="1:12" ht="15.75" x14ac:dyDescent="0.25">
      <c r="A10" s="109"/>
      <c r="B10" s="166"/>
      <c r="C10" s="113"/>
      <c r="D10" s="166"/>
      <c r="E10" s="166"/>
      <c r="F10" s="166"/>
      <c r="G10" s="166"/>
      <c r="H10" s="167"/>
      <c r="I10" s="169"/>
      <c r="J10" s="89"/>
      <c r="K10" s="89"/>
    </row>
    <row r="11" spans="1:12" ht="15.75" x14ac:dyDescent="0.25">
      <c r="A11" s="109"/>
      <c r="B11" s="166"/>
      <c r="C11" s="113"/>
      <c r="D11" s="166"/>
      <c r="E11" s="166"/>
      <c r="F11" s="166"/>
      <c r="G11" s="166"/>
      <c r="H11" s="167"/>
      <c r="I11" s="169"/>
      <c r="J11" s="89"/>
      <c r="K11" s="89"/>
    </row>
    <row r="12" spans="1:12" ht="15.75" x14ac:dyDescent="0.25">
      <c r="A12" s="109"/>
      <c r="B12" s="166"/>
      <c r="C12" s="113"/>
      <c r="D12" s="166"/>
      <c r="E12" s="166"/>
      <c r="F12" s="166"/>
      <c r="G12" s="166"/>
      <c r="H12" s="166"/>
      <c r="I12" s="170" t="s">
        <v>145</v>
      </c>
      <c r="J12" s="54"/>
      <c r="K12" s="89"/>
    </row>
    <row r="13" spans="1:12" ht="15.75" x14ac:dyDescent="0.25">
      <c r="A13" s="163"/>
      <c r="B13" s="170"/>
      <c r="C13" s="170" t="s">
        <v>9</v>
      </c>
      <c r="D13" s="170" t="s">
        <v>55</v>
      </c>
      <c r="E13" s="170"/>
      <c r="F13" s="170" t="s">
        <v>142</v>
      </c>
      <c r="G13" s="170" t="s">
        <v>129</v>
      </c>
      <c r="H13" s="170" t="s">
        <v>0</v>
      </c>
      <c r="I13" s="170" t="s">
        <v>121</v>
      </c>
      <c r="J13" s="54"/>
      <c r="K13" s="89"/>
    </row>
    <row r="14" spans="1:12" s="39" customFormat="1" ht="15.75" x14ac:dyDescent="0.25">
      <c r="A14" s="162"/>
      <c r="B14" s="171" t="s">
        <v>145</v>
      </c>
      <c r="C14" s="171" t="s">
        <v>10</v>
      </c>
      <c r="D14" s="171" t="s">
        <v>56</v>
      </c>
      <c r="E14" s="171"/>
      <c r="F14" s="171" t="s">
        <v>124</v>
      </c>
      <c r="G14" s="172">
        <v>2.5000000000000001E-2</v>
      </c>
      <c r="H14" s="173">
        <v>125</v>
      </c>
      <c r="I14" s="173">
        <v>200</v>
      </c>
      <c r="J14" s="164" t="s">
        <v>147</v>
      </c>
      <c r="K14" s="114"/>
    </row>
    <row r="15" spans="1:12" s="39" customFormat="1" ht="15.75" x14ac:dyDescent="0.25">
      <c r="A15" s="161"/>
      <c r="B15" s="174" t="s">
        <v>6</v>
      </c>
      <c r="C15" s="171"/>
      <c r="D15" s="171"/>
      <c r="E15" s="171"/>
      <c r="F15" s="171"/>
      <c r="G15" s="171"/>
      <c r="H15" s="171"/>
      <c r="I15" s="171"/>
      <c r="J15" s="55"/>
      <c r="K15" s="114"/>
    </row>
    <row r="16" spans="1:12" ht="15.75" x14ac:dyDescent="0.25">
      <c r="A16" s="160"/>
      <c r="B16" s="176"/>
      <c r="C16" s="293"/>
      <c r="D16" s="176"/>
      <c r="E16" s="290"/>
      <c r="F16" s="218">
        <f>D16+E16</f>
        <v>0</v>
      </c>
      <c r="G16" s="176">
        <f>F16*$G$14</f>
        <v>0</v>
      </c>
      <c r="H16" s="176">
        <f>IF(F16&gt;0, H$14*1, H$14*0)</f>
        <v>0</v>
      </c>
      <c r="I16" s="176">
        <f>IF(G16&gt;0, I$14*1, I$14*0)</f>
        <v>0</v>
      </c>
      <c r="J16" s="221" t="s">
        <v>145</v>
      </c>
      <c r="K16" s="89"/>
      <c r="L16" s="684"/>
    </row>
    <row r="17" spans="1:11" ht="15.75" x14ac:dyDescent="0.25">
      <c r="A17" s="160"/>
      <c r="B17" s="93"/>
      <c r="C17" s="275"/>
      <c r="D17" s="88"/>
      <c r="E17" s="88"/>
      <c r="F17" s="88"/>
      <c r="G17" s="88"/>
      <c r="H17" s="88"/>
      <c r="I17" s="88"/>
      <c r="J17" s="221"/>
      <c r="K17" s="89"/>
    </row>
    <row r="18" spans="1:11" ht="15.75" x14ac:dyDescent="0.25">
      <c r="A18" s="160"/>
      <c r="B18" s="177" t="s">
        <v>1</v>
      </c>
      <c r="C18" s="276"/>
      <c r="D18" s="166"/>
      <c r="E18" s="93"/>
      <c r="F18" s="166"/>
      <c r="G18" s="166"/>
      <c r="H18" s="166"/>
      <c r="I18" s="166"/>
      <c r="J18" s="232"/>
      <c r="K18" s="89"/>
    </row>
    <row r="19" spans="1:11" ht="15.75" x14ac:dyDescent="0.25">
      <c r="A19" s="160"/>
      <c r="B19" s="191"/>
      <c r="C19" s="293"/>
      <c r="D19" s="176"/>
      <c r="E19" s="290"/>
      <c r="F19" s="218">
        <f>D19+E19</f>
        <v>0</v>
      </c>
      <c r="G19" s="176">
        <f>F19*$G$14</f>
        <v>0</v>
      </c>
      <c r="H19" s="176">
        <f>IF(F19&gt;0, H$14*1, H$14*0)</f>
        <v>0</v>
      </c>
      <c r="I19" s="176">
        <f>IF(G19&gt;0, I$14*1, I$14*0)</f>
        <v>0</v>
      </c>
      <c r="J19" s="221"/>
      <c r="K19" s="89"/>
    </row>
    <row r="20" spans="1:11" ht="15.75" x14ac:dyDescent="0.25">
      <c r="A20" s="109"/>
      <c r="B20" s="166"/>
      <c r="C20" s="113"/>
      <c r="D20" s="166"/>
      <c r="E20" s="166"/>
      <c r="F20" s="166"/>
      <c r="G20" s="170"/>
      <c r="H20" s="170"/>
      <c r="I20" s="170"/>
      <c r="J20" s="233"/>
      <c r="K20" s="89"/>
    </row>
    <row r="21" spans="1:11" ht="16.5" thickBot="1" x14ac:dyDescent="0.3">
      <c r="A21" s="109"/>
      <c r="B21" s="166"/>
      <c r="C21" s="166"/>
      <c r="D21" s="166"/>
      <c r="E21" s="292"/>
      <c r="F21" s="166"/>
      <c r="G21" s="170"/>
      <c r="H21" s="170"/>
      <c r="I21" s="170"/>
      <c r="J21" s="89"/>
      <c r="K21" s="89"/>
    </row>
    <row r="22" spans="1:11" ht="16.5" thickBot="1" x14ac:dyDescent="0.3">
      <c r="A22" s="115" t="s">
        <v>145</v>
      </c>
      <c r="B22" s="166"/>
      <c r="C22" s="113"/>
      <c r="D22" s="166"/>
      <c r="E22" s="166"/>
      <c r="F22" s="292"/>
      <c r="G22" s="291">
        <f>SUM(G16:G19)</f>
        <v>0</v>
      </c>
      <c r="H22" s="179">
        <f>SUM(H16:H19)</f>
        <v>0</v>
      </c>
      <c r="I22" s="180">
        <f>SUM(I16:I19)</f>
        <v>0</v>
      </c>
      <c r="J22" s="89"/>
      <c r="K22" s="89"/>
    </row>
    <row r="23" spans="1:11" ht="15.75" x14ac:dyDescent="0.25">
      <c r="A23" s="115"/>
      <c r="B23" s="166"/>
      <c r="C23" s="113"/>
      <c r="D23" s="166"/>
      <c r="E23" s="166"/>
      <c r="F23" s="170" t="s">
        <v>97</v>
      </c>
      <c r="G23" s="690"/>
      <c r="H23" s="690"/>
      <c r="I23" s="690"/>
      <c r="J23" s="691"/>
      <c r="K23" s="89"/>
    </row>
    <row r="24" spans="1:11" ht="15.75" x14ac:dyDescent="0.25">
      <c r="A24" s="115"/>
      <c r="B24" s="165" t="s">
        <v>18</v>
      </c>
      <c r="C24" s="113"/>
      <c r="D24" s="166"/>
      <c r="E24" s="166" t="s">
        <v>145</v>
      </c>
      <c r="F24" s="166"/>
      <c r="G24" s="170"/>
      <c r="H24" s="170"/>
      <c r="I24" s="199"/>
      <c r="J24" s="89"/>
      <c r="K24" s="89"/>
    </row>
    <row r="25" spans="1:11" ht="15.75" x14ac:dyDescent="0.25">
      <c r="A25" s="89"/>
      <c r="B25" s="166"/>
      <c r="C25" s="113"/>
      <c r="D25" s="166"/>
      <c r="E25" s="166"/>
      <c r="F25" s="166"/>
      <c r="G25" s="170"/>
      <c r="H25" s="170"/>
      <c r="I25" s="170"/>
      <c r="J25" s="89"/>
      <c r="K25" s="89"/>
    </row>
    <row r="26" spans="1:11" ht="15.75" x14ac:dyDescent="0.25">
      <c r="A26" s="115"/>
      <c r="B26" s="211" t="s">
        <v>407</v>
      </c>
      <c r="C26" s="113"/>
      <c r="D26" s="166"/>
      <c r="E26" s="166"/>
      <c r="F26" s="166"/>
      <c r="G26" s="166"/>
      <c r="H26" s="166"/>
      <c r="I26" s="166"/>
      <c r="J26" s="89"/>
      <c r="K26" s="89"/>
    </row>
    <row r="27" spans="1:11" ht="15.75" x14ac:dyDescent="0.25">
      <c r="A27" s="115"/>
      <c r="B27" s="210" t="s">
        <v>162</v>
      </c>
      <c r="C27" s="193"/>
      <c r="D27" s="192"/>
      <c r="E27" s="192"/>
      <c r="F27" s="192"/>
      <c r="G27" s="192"/>
      <c r="H27" s="192"/>
      <c r="I27" s="192"/>
      <c r="J27" s="11"/>
      <c r="K27" s="11"/>
    </row>
    <row r="28" spans="1:11" ht="15.75" x14ac:dyDescent="0.25">
      <c r="A28" s="40"/>
      <c r="B28" s="210" t="s">
        <v>408</v>
      </c>
      <c r="C28" s="193"/>
      <c r="D28" s="192"/>
      <c r="E28" s="192"/>
      <c r="F28" s="192"/>
      <c r="G28" s="192"/>
      <c r="H28" s="192"/>
      <c r="I28" s="192"/>
      <c r="J28" s="11"/>
      <c r="K28" s="11"/>
    </row>
    <row r="29" spans="1:11" x14ac:dyDescent="0.2">
      <c r="A29" s="35"/>
      <c r="B29" s="11"/>
      <c r="C29" s="13"/>
      <c r="D29" s="11"/>
      <c r="E29" s="11"/>
      <c r="F29" s="11"/>
      <c r="G29" s="11"/>
      <c r="H29" s="11"/>
      <c r="I29" s="11"/>
      <c r="J29" s="11"/>
      <c r="K29" s="11"/>
    </row>
  </sheetData>
  <mergeCells count="6">
    <mergeCell ref="E6:F6"/>
    <mergeCell ref="E8:F8"/>
    <mergeCell ref="A1:K1"/>
    <mergeCell ref="D3:G3"/>
    <mergeCell ref="A2:K2"/>
    <mergeCell ref="E5:F5"/>
  </mergeCells>
  <phoneticPr fontId="0" type="noConversion"/>
  <printOptions horizontalCentered="1"/>
  <pageMargins left="0.28999999999999998" right="0.25" top="0.75" bottom="0.28999999999999998" header="0.25" footer="0.25"/>
  <pageSetup scale="94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zoomScale="70" zoomScaleNormal="70" zoomScalePageLayoutView="70" workbookViewId="0">
      <selection activeCell="H38" sqref="H38"/>
    </sheetView>
  </sheetViews>
  <sheetFormatPr defaultColWidth="11.42578125" defaultRowHeight="12.75" x14ac:dyDescent="0.2"/>
  <cols>
    <col min="1" max="1" width="11.42578125" style="671" customWidth="1"/>
    <col min="2" max="2" width="16" style="671" customWidth="1"/>
    <col min="3" max="3" width="1.28515625" style="671" customWidth="1"/>
    <col min="4" max="4" width="17.28515625" style="671" customWidth="1"/>
    <col min="5" max="5" width="1.28515625" style="671" customWidth="1"/>
    <col min="6" max="6" width="15.7109375" style="671" customWidth="1"/>
    <col min="7" max="7" width="1.28515625" style="671" customWidth="1"/>
    <col min="8" max="8" width="22.42578125" style="671" customWidth="1"/>
    <col min="9" max="9" width="14.140625" style="671" customWidth="1"/>
    <col min="10" max="10" width="14.42578125" style="671" bestFit="1" customWidth="1"/>
    <col min="11" max="11" width="14.42578125" style="671" customWidth="1"/>
    <col min="12" max="12" width="14.42578125" style="671" bestFit="1" customWidth="1"/>
    <col min="13" max="13" width="14.42578125" style="671" customWidth="1"/>
    <col min="14" max="14" width="13" style="671" bestFit="1" customWidth="1"/>
    <col min="15" max="15" width="24.140625" style="671" customWidth="1"/>
    <col min="16" max="16384" width="11.42578125" style="671"/>
  </cols>
  <sheetData>
    <row r="1" spans="1:17" ht="30" x14ac:dyDescent="0.4">
      <c r="A1" s="704" t="s">
        <v>20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1"/>
      <c r="Q1" s="1"/>
    </row>
    <row r="2" spans="1:17" ht="23.25" x14ac:dyDescent="0.35">
      <c r="A2" s="706" t="s">
        <v>87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1"/>
      <c r="Q2" s="1"/>
    </row>
    <row r="3" spans="1:17" ht="18" x14ac:dyDescent="0.25">
      <c r="A3" s="744" t="s">
        <v>110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1"/>
      <c r="Q3" s="1"/>
    </row>
    <row r="4" spans="1:17" x14ac:dyDescent="0.2">
      <c r="A4" s="109"/>
      <c r="B4" s="89"/>
      <c r="C4" s="90"/>
      <c r="D4" s="89"/>
      <c r="E4" s="89"/>
      <c r="F4" s="89"/>
      <c r="G4" s="89"/>
      <c r="H4" s="111"/>
      <c r="I4" s="111"/>
      <c r="J4" s="243"/>
      <c r="K4" s="243"/>
      <c r="L4" s="243"/>
      <c r="M4" s="243"/>
      <c r="N4" s="243"/>
      <c r="O4" s="243"/>
      <c r="P4" s="1"/>
      <c r="Q4" s="1"/>
    </row>
    <row r="5" spans="1:17" ht="18" x14ac:dyDescent="0.25">
      <c r="A5" s="35"/>
      <c r="B5" s="743" t="str">
        <f>'Company Payroll'!C1</f>
        <v>SHOW NAME</v>
      </c>
      <c r="C5" s="743"/>
      <c r="D5" s="743"/>
      <c r="E5" s="113"/>
      <c r="F5" s="167"/>
      <c r="G5" s="89"/>
      <c r="H5" s="308" t="s">
        <v>111</v>
      </c>
      <c r="I5" s="308"/>
      <c r="J5" s="167"/>
      <c r="K5" s="385"/>
      <c r="L5" s="167"/>
      <c r="M5" s="385"/>
      <c r="N5" s="243"/>
      <c r="O5" s="243"/>
      <c r="P5" s="1"/>
      <c r="Q5" s="1"/>
    </row>
    <row r="6" spans="1:17" ht="18" x14ac:dyDescent="0.25">
      <c r="A6" s="35"/>
      <c r="B6" s="743" t="str">
        <f>'Company Payroll'!C2</f>
        <v>c/o DTE Management</v>
      </c>
      <c r="C6" s="743"/>
      <c r="D6" s="743"/>
      <c r="E6" s="307"/>
      <c r="F6" s="309"/>
      <c r="G6" s="89"/>
      <c r="H6" s="310" t="str">
        <f>'Company Payroll'!A3</f>
        <v>MM/DD/YYYY</v>
      </c>
      <c r="I6" s="310"/>
      <c r="J6" s="205"/>
      <c r="K6" s="205"/>
      <c r="L6" s="205"/>
      <c r="M6" s="205"/>
      <c r="N6" s="243"/>
      <c r="O6" s="243"/>
      <c r="P6" s="1"/>
      <c r="Q6" s="1"/>
    </row>
    <row r="7" spans="1:17" ht="15.75" x14ac:dyDescent="0.25">
      <c r="A7" s="35"/>
      <c r="B7" s="743" t="str">
        <f>'Company Payroll'!C3</f>
        <v>1501 Broadway, Suite 1304</v>
      </c>
      <c r="C7" s="743"/>
      <c r="D7" s="743"/>
      <c r="E7" s="166"/>
      <c r="F7" s="166"/>
      <c r="G7" s="166"/>
      <c r="H7" s="167"/>
      <c r="I7" s="167"/>
      <c r="J7" s="243"/>
      <c r="K7" s="243"/>
      <c r="L7" s="243"/>
      <c r="M7" s="243"/>
      <c r="N7" s="243"/>
      <c r="O7" s="243"/>
      <c r="P7" s="1"/>
      <c r="Q7" s="1"/>
    </row>
    <row r="8" spans="1:17" ht="15.75" x14ac:dyDescent="0.25">
      <c r="A8" s="35"/>
      <c r="B8" s="743" t="str">
        <f>'Company Payroll'!C4</f>
        <v>New York, NY 10036</v>
      </c>
      <c r="C8" s="743"/>
      <c r="D8" s="743"/>
      <c r="E8" s="708"/>
      <c r="F8" s="708"/>
      <c r="G8" s="166"/>
      <c r="H8" s="167"/>
      <c r="I8" s="167"/>
      <c r="J8" s="311"/>
      <c r="K8" s="311"/>
      <c r="L8" s="311"/>
      <c r="M8" s="311"/>
      <c r="N8" s="243"/>
      <c r="O8" s="243"/>
      <c r="P8" s="1"/>
      <c r="Q8" s="1"/>
    </row>
    <row r="9" spans="1:17" ht="15.75" x14ac:dyDescent="0.25">
      <c r="A9" s="109" t="s">
        <v>145</v>
      </c>
      <c r="B9" s="166"/>
      <c r="C9" s="113"/>
      <c r="D9" s="166"/>
      <c r="E9" s="167"/>
      <c r="F9" s="89"/>
      <c r="G9" s="167" t="s">
        <v>48</v>
      </c>
      <c r="H9" s="168" t="str">
        <f>'Payment Summary'!I6</f>
        <v>XX-XXXXXXX</v>
      </c>
      <c r="I9" s="168"/>
      <c r="J9" s="89"/>
      <c r="K9" s="444"/>
      <c r="L9" s="89"/>
      <c r="M9" s="444"/>
      <c r="N9" s="243"/>
      <c r="O9" s="243"/>
      <c r="P9" s="1"/>
      <c r="Q9" s="1"/>
    </row>
    <row r="10" spans="1:17" ht="15.75" x14ac:dyDescent="0.25">
      <c r="A10" s="109"/>
      <c r="B10" s="167"/>
      <c r="C10" s="169"/>
      <c r="D10" s="166"/>
      <c r="E10" s="166"/>
      <c r="F10" s="166"/>
      <c r="G10" s="166"/>
      <c r="H10" s="167"/>
      <c r="I10" s="167"/>
      <c r="J10" s="89"/>
      <c r="K10" s="444"/>
      <c r="L10" s="89"/>
      <c r="M10" s="444"/>
      <c r="N10" s="243"/>
      <c r="O10" s="243"/>
      <c r="P10" s="1"/>
      <c r="Q10" s="1"/>
    </row>
    <row r="11" spans="1:17" ht="15.75" x14ac:dyDescent="0.25">
      <c r="A11" s="109"/>
      <c r="B11" s="166"/>
      <c r="C11" s="113"/>
      <c r="D11" s="166"/>
      <c r="E11" s="166"/>
      <c r="F11" s="166"/>
      <c r="G11" s="166"/>
      <c r="H11" s="167"/>
      <c r="I11" s="167"/>
      <c r="J11" s="89"/>
      <c r="K11" s="444"/>
      <c r="L11" s="89"/>
      <c r="M11" s="444"/>
      <c r="N11" s="243"/>
      <c r="O11" s="243"/>
      <c r="P11" s="1"/>
      <c r="Q11" s="1"/>
    </row>
    <row r="12" spans="1:17" ht="15.75" x14ac:dyDescent="0.25">
      <c r="A12" s="109"/>
      <c r="B12" s="166"/>
      <c r="C12" s="113"/>
      <c r="D12" s="166"/>
      <c r="E12" s="166"/>
      <c r="F12" s="166"/>
      <c r="G12" s="166"/>
      <c r="H12" s="166"/>
      <c r="I12" s="166"/>
      <c r="J12" s="312"/>
      <c r="K12" s="312"/>
      <c r="L12" s="312"/>
      <c r="M12" s="312"/>
      <c r="N12" s="243"/>
      <c r="O12" s="243"/>
      <c r="P12" s="1"/>
      <c r="Q12" s="1"/>
    </row>
    <row r="13" spans="1:17" ht="15.75" x14ac:dyDescent="0.25">
      <c r="A13" s="313"/>
      <c r="B13" s="170"/>
      <c r="C13" s="170"/>
      <c r="D13" s="170"/>
      <c r="E13" s="170"/>
      <c r="F13" s="170" t="s">
        <v>112</v>
      </c>
      <c r="G13" s="170"/>
      <c r="H13" s="170" t="s">
        <v>180</v>
      </c>
      <c r="I13" s="170" t="s">
        <v>129</v>
      </c>
      <c r="J13" s="170" t="s">
        <v>0</v>
      </c>
      <c r="K13" s="170" t="s">
        <v>121</v>
      </c>
      <c r="L13" s="170" t="s">
        <v>0</v>
      </c>
      <c r="M13" s="170" t="s">
        <v>121</v>
      </c>
      <c r="N13" s="170" t="s">
        <v>122</v>
      </c>
      <c r="O13" s="170"/>
      <c r="P13" s="1"/>
      <c r="Q13" s="1"/>
    </row>
    <row r="14" spans="1:17" ht="15.75" x14ac:dyDescent="0.25">
      <c r="A14" s="314"/>
      <c r="B14" s="171" t="s">
        <v>145</v>
      </c>
      <c r="C14" s="171"/>
      <c r="D14" s="171"/>
      <c r="E14" s="171"/>
      <c r="F14" s="171" t="s">
        <v>56</v>
      </c>
      <c r="G14" s="171"/>
      <c r="H14" s="171" t="s">
        <v>181</v>
      </c>
      <c r="I14" s="315">
        <v>0.02</v>
      </c>
      <c r="J14" s="545">
        <v>7.2499999999999995E-2</v>
      </c>
      <c r="K14" s="545">
        <v>0.13750000000000001</v>
      </c>
      <c r="L14" s="545">
        <v>7.2499999999999995E-2</v>
      </c>
      <c r="M14" s="545">
        <v>0.13750000000000001</v>
      </c>
      <c r="N14" s="545">
        <v>3.5000000000000003E-2</v>
      </c>
      <c r="O14" s="316" t="s">
        <v>147</v>
      </c>
      <c r="P14" s="1"/>
      <c r="Q14" s="1"/>
    </row>
    <row r="15" spans="1:17" ht="31.5" x14ac:dyDescent="0.25">
      <c r="A15" s="317"/>
      <c r="B15" s="318" t="s">
        <v>113</v>
      </c>
      <c r="C15" s="171"/>
      <c r="D15" s="335" t="s">
        <v>160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66"/>
      <c r="P15" s="1"/>
      <c r="Q15" s="1"/>
    </row>
    <row r="16" spans="1:17" ht="15.75" x14ac:dyDescent="0.25">
      <c r="A16" s="109"/>
      <c r="B16" s="324"/>
      <c r="C16" s="319"/>
      <c r="D16" s="218"/>
      <c r="E16" s="290"/>
      <c r="F16" s="218"/>
      <c r="G16" s="290"/>
      <c r="H16" s="218"/>
      <c r="I16" s="176">
        <f>F16*I$14</f>
        <v>0</v>
      </c>
      <c r="J16" s="176">
        <f>H16*J$14</f>
        <v>0</v>
      </c>
      <c r="K16" s="176">
        <f>H16*K$14</f>
        <v>0</v>
      </c>
      <c r="L16" s="176"/>
      <c r="M16" s="176"/>
      <c r="N16" s="176">
        <f>H16*N$14</f>
        <v>0</v>
      </c>
      <c r="O16" s="192"/>
      <c r="P16" s="1"/>
      <c r="Q16" s="1"/>
    </row>
    <row r="17" spans="1:18" ht="15.75" x14ac:dyDescent="0.25">
      <c r="A17" s="109"/>
      <c r="B17" s="166"/>
      <c r="C17" s="276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243" t="s">
        <v>21</v>
      </c>
      <c r="P17" s="1"/>
      <c r="Q17" s="1"/>
    </row>
    <row r="18" spans="1:18" ht="15.75" x14ac:dyDescent="0.25">
      <c r="A18" s="109"/>
      <c r="B18" s="321" t="s">
        <v>114</v>
      </c>
      <c r="C18" s="276"/>
      <c r="D18" s="166"/>
      <c r="E18" s="166"/>
      <c r="F18" s="166"/>
      <c r="G18" s="166"/>
      <c r="H18" s="166"/>
      <c r="I18" s="166"/>
      <c r="J18" s="166"/>
      <c r="K18" s="384"/>
      <c r="L18" s="166"/>
      <c r="M18" s="384"/>
      <c r="N18" s="166"/>
      <c r="O18" s="243"/>
      <c r="P18" s="1"/>
      <c r="Q18" s="1"/>
    </row>
    <row r="19" spans="1:18" ht="15.75" x14ac:dyDescent="0.25">
      <c r="A19" s="109"/>
      <c r="B19" s="322"/>
      <c r="C19" s="319"/>
      <c r="D19" s="218"/>
      <c r="E19" s="290"/>
      <c r="F19" s="218"/>
      <c r="G19" s="290"/>
      <c r="H19" s="218"/>
      <c r="I19" s="176">
        <f>F19*I$14</f>
        <v>0</v>
      </c>
      <c r="J19" s="176">
        <f>H19*J$14</f>
        <v>0</v>
      </c>
      <c r="K19" s="176">
        <f>H19*K$14</f>
        <v>0</v>
      </c>
      <c r="L19" s="176"/>
      <c r="M19" s="176"/>
      <c r="N19" s="176">
        <f>H19*N$14</f>
        <v>0</v>
      </c>
      <c r="O19" s="205"/>
      <c r="P19" s="1"/>
      <c r="Q19" s="1"/>
    </row>
    <row r="20" spans="1:18" ht="15.75" x14ac:dyDescent="0.25">
      <c r="A20" s="109"/>
      <c r="B20" s="166"/>
      <c r="C20" s="276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243"/>
      <c r="P20" s="1"/>
      <c r="Q20" s="1"/>
    </row>
    <row r="21" spans="1:18" ht="15.75" x14ac:dyDescent="0.25">
      <c r="A21" s="109"/>
      <c r="B21" s="321" t="s">
        <v>115</v>
      </c>
      <c r="C21" s="276"/>
      <c r="D21" s="166"/>
      <c r="E21" s="166"/>
      <c r="F21" s="166"/>
      <c r="G21" s="166"/>
      <c r="H21" s="166"/>
      <c r="I21" s="166"/>
      <c r="J21" s="166"/>
      <c r="K21" s="384"/>
      <c r="L21" s="166"/>
      <c r="M21" s="384"/>
      <c r="N21" s="166"/>
      <c r="O21" s="243"/>
      <c r="P21" s="1"/>
      <c r="Q21" s="1"/>
    </row>
    <row r="22" spans="1:18" ht="15.75" x14ac:dyDescent="0.25">
      <c r="A22" s="109"/>
      <c r="B22" s="219"/>
      <c r="C22" s="319"/>
      <c r="D22" s="218"/>
      <c r="E22" s="290"/>
      <c r="F22" s="218"/>
      <c r="G22" s="290"/>
      <c r="H22" s="218"/>
      <c r="I22" s="176">
        <f>F22*I$14</f>
        <v>0</v>
      </c>
      <c r="J22" s="176">
        <f>H22*J$14</f>
        <v>0</v>
      </c>
      <c r="K22" s="176">
        <f>H22*K$14</f>
        <v>0</v>
      </c>
      <c r="L22" s="176"/>
      <c r="M22" s="176"/>
      <c r="N22" s="176">
        <f>H22*N$14</f>
        <v>0</v>
      </c>
      <c r="O22" s="205"/>
      <c r="P22" s="1"/>
      <c r="Q22" s="1"/>
      <c r="R22" s="671">
        <f>((3.37/3)*18)/18</f>
        <v>1.1233333333333333</v>
      </c>
    </row>
    <row r="23" spans="1:18" ht="15.75" x14ac:dyDescent="0.25">
      <c r="A23" s="109"/>
      <c r="B23" s="166"/>
      <c r="C23" s="276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243"/>
      <c r="P23" s="1"/>
      <c r="Q23" s="1"/>
      <c r="R23" s="671">
        <f>((1.69/3)*18)/18</f>
        <v>0.56333333333333335</v>
      </c>
    </row>
    <row r="24" spans="1:18" ht="15.75" x14ac:dyDescent="0.25">
      <c r="A24" s="109"/>
      <c r="B24" s="321" t="s">
        <v>312</v>
      </c>
      <c r="C24" s="276"/>
      <c r="D24" s="166"/>
      <c r="E24" s="166"/>
      <c r="F24" s="166"/>
      <c r="G24" s="166"/>
      <c r="H24" s="166"/>
      <c r="I24" s="166"/>
      <c r="J24" s="166"/>
      <c r="K24" s="384"/>
      <c r="L24" s="166"/>
      <c r="M24" s="384"/>
      <c r="N24" s="166"/>
      <c r="O24" s="243"/>
      <c r="P24" s="1"/>
      <c r="Q24" s="1"/>
    </row>
    <row r="25" spans="1:18" ht="15.75" x14ac:dyDescent="0.25">
      <c r="A25" s="109"/>
      <c r="B25" s="321" t="s">
        <v>313</v>
      </c>
      <c r="C25" s="276"/>
      <c r="D25" s="166"/>
      <c r="E25" s="166"/>
      <c r="F25" s="176"/>
      <c r="G25" s="166"/>
      <c r="H25" s="176"/>
      <c r="I25" s="176">
        <f>F25*I14</f>
        <v>0</v>
      </c>
      <c r="J25" s="166"/>
      <c r="K25" s="384"/>
      <c r="L25" s="166"/>
      <c r="M25" s="384"/>
      <c r="N25" s="166"/>
      <c r="O25" s="526"/>
      <c r="P25" s="1"/>
      <c r="Q25" s="1"/>
    </row>
    <row r="26" spans="1:18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"/>
      <c r="Q26" s="1"/>
    </row>
    <row r="27" spans="1:18" ht="15.75" x14ac:dyDescent="0.25">
      <c r="A27" s="109"/>
      <c r="B27" s="219"/>
      <c r="C27" s="525"/>
      <c r="D27" s="218"/>
      <c r="E27" s="290"/>
      <c r="F27" s="218"/>
      <c r="G27" s="290"/>
      <c r="H27" s="218"/>
      <c r="I27" s="176"/>
      <c r="J27" s="176"/>
      <c r="K27" s="176"/>
      <c r="L27" s="176">
        <f>H25*L14/3</f>
        <v>0</v>
      </c>
      <c r="M27" s="176">
        <f>H25*M14/3</f>
        <v>0</v>
      </c>
      <c r="N27" s="176"/>
      <c r="O27" s="205"/>
      <c r="P27" s="1"/>
      <c r="Q27" s="1"/>
    </row>
    <row r="28" spans="1:18" ht="15.75" x14ac:dyDescent="0.25">
      <c r="A28" s="109"/>
      <c r="B28" s="219"/>
      <c r="C28" s="319"/>
      <c r="D28" s="218"/>
      <c r="E28" s="290"/>
      <c r="F28" s="218"/>
      <c r="G28" s="290"/>
      <c r="H28" s="218"/>
      <c r="I28" s="176"/>
      <c r="J28" s="176"/>
      <c r="K28" s="176"/>
      <c r="L28" s="176">
        <f>(H25*L14)/3</f>
        <v>0</v>
      </c>
      <c r="M28" s="176">
        <f>(H25*M14)/3</f>
        <v>0</v>
      </c>
      <c r="N28" s="176"/>
      <c r="O28" s="205"/>
      <c r="P28" s="1"/>
      <c r="Q28" s="1"/>
    </row>
    <row r="29" spans="1:18" ht="15.75" x14ac:dyDescent="0.25">
      <c r="A29" s="109"/>
      <c r="B29" s="219"/>
      <c r="C29" s="319"/>
      <c r="D29" s="218"/>
      <c r="E29" s="290"/>
      <c r="F29" s="218"/>
      <c r="G29" s="290"/>
      <c r="H29" s="218"/>
      <c r="I29" s="176"/>
      <c r="J29" s="176"/>
      <c r="K29" s="176"/>
      <c r="L29" s="176">
        <f>(H25*L14)/3</f>
        <v>0</v>
      </c>
      <c r="M29" s="176">
        <f>(H25*M14)/3</f>
        <v>0</v>
      </c>
      <c r="N29" s="176"/>
      <c r="O29" s="205"/>
      <c r="P29" s="1"/>
      <c r="Q29" s="1"/>
    </row>
    <row r="30" spans="1:18" ht="15.75" x14ac:dyDescent="0.25">
      <c r="A30" s="109"/>
      <c r="B30" s="166"/>
      <c r="C30" s="113"/>
      <c r="D30" s="166"/>
      <c r="E30" s="166"/>
      <c r="F30" s="166"/>
      <c r="G30" s="89"/>
      <c r="H30" s="170"/>
      <c r="I30" s="170"/>
      <c r="J30" s="243"/>
      <c r="K30" s="243"/>
      <c r="L30" s="243"/>
      <c r="M30" s="243"/>
      <c r="N30" s="243"/>
      <c r="O30" s="243"/>
      <c r="P30" s="1"/>
      <c r="Q30" s="1"/>
    </row>
    <row r="31" spans="1:18" ht="16.5" thickBot="1" x14ac:dyDescent="0.3">
      <c r="A31" s="109"/>
      <c r="B31" s="166"/>
      <c r="C31" s="166"/>
      <c r="D31" s="166"/>
      <c r="E31" s="323"/>
      <c r="F31" s="166"/>
      <c r="G31" s="89"/>
      <c r="H31" s="170"/>
      <c r="I31" s="170"/>
      <c r="J31" s="243"/>
      <c r="K31" s="243"/>
      <c r="L31" s="243"/>
      <c r="M31" s="243"/>
      <c r="N31" s="243"/>
      <c r="O31" s="243"/>
      <c r="P31" s="1"/>
      <c r="Q31" s="1"/>
    </row>
    <row r="32" spans="1:18" ht="16.5" thickBot="1" x14ac:dyDescent="0.3">
      <c r="A32" s="115"/>
      <c r="B32" s="384"/>
      <c r="C32" s="668"/>
      <c r="D32" s="384"/>
      <c r="E32" s="384"/>
      <c r="F32" s="323"/>
      <c r="G32" s="444"/>
      <c r="H32" s="669"/>
      <c r="I32" s="670"/>
      <c r="J32" s="670"/>
      <c r="K32" s="670"/>
      <c r="L32" s="670"/>
      <c r="M32" s="670"/>
      <c r="N32" s="670"/>
      <c r="O32" s="243"/>
      <c r="P32" s="1"/>
      <c r="Q32" s="1"/>
    </row>
    <row r="33" spans="1:17" ht="16.5" thickBot="1" x14ac:dyDescent="0.3">
      <c r="A33" s="115"/>
      <c r="B33" s="384"/>
      <c r="C33" s="668"/>
      <c r="D33" s="384"/>
      <c r="E33" s="384"/>
      <c r="F33" s="323"/>
      <c r="G33" s="444"/>
      <c r="H33" s="669" t="s">
        <v>393</v>
      </c>
      <c r="I33" s="297">
        <f>SUM(I16,I19,I22,I25)</f>
        <v>0</v>
      </c>
      <c r="J33" s="297">
        <f>SUM(J16,J19,J22)</f>
        <v>0</v>
      </c>
      <c r="K33" s="297">
        <f>SUM(K16,K19,K22)</f>
        <v>0</v>
      </c>
      <c r="L33" s="297">
        <f>SUM(L27,L28,L29)</f>
        <v>0</v>
      </c>
      <c r="M33" s="297">
        <f>SUM(M27,M28,M29)</f>
        <v>0</v>
      </c>
      <c r="N33" s="297">
        <f>SUM(N16,N19,N22)</f>
        <v>0</v>
      </c>
      <c r="O33" s="243"/>
      <c r="P33" s="1"/>
      <c r="Q33" s="1"/>
    </row>
    <row r="34" spans="1:17" ht="15.75" x14ac:dyDescent="0.25">
      <c r="A34" s="115"/>
      <c r="B34" s="166"/>
      <c r="C34" s="113"/>
      <c r="D34" s="166"/>
      <c r="E34" s="166"/>
      <c r="F34" s="249"/>
      <c r="G34"/>
      <c r="H34" s="249" t="s">
        <v>97</v>
      </c>
      <c r="I34" s="692"/>
      <c r="J34" s="515"/>
      <c r="K34" s="515"/>
      <c r="L34" s="515"/>
      <c r="M34" s="515"/>
      <c r="N34" s="515"/>
      <c r="O34" s="170"/>
      <c r="P34" s="1"/>
      <c r="Q34" s="1"/>
    </row>
    <row r="35" spans="1:17" ht="15.75" x14ac:dyDescent="0.25">
      <c r="A35" s="115"/>
      <c r="B35" s="165" t="s">
        <v>18</v>
      </c>
      <c r="C35" s="113"/>
      <c r="D35" s="166"/>
      <c r="E35" s="166" t="s">
        <v>145</v>
      </c>
      <c r="F35" s="166"/>
      <c r="G35" s="170"/>
      <c r="H35" s="170"/>
      <c r="I35" s="690"/>
      <c r="J35" s="691"/>
      <c r="K35" s="691"/>
      <c r="L35" s="691"/>
      <c r="M35" s="691"/>
      <c r="N35" s="515"/>
      <c r="O35" s="243"/>
      <c r="P35" s="1"/>
      <c r="Q35" s="1"/>
    </row>
    <row r="36" spans="1:17" ht="15.75" x14ac:dyDescent="0.25">
      <c r="A36" s="89"/>
      <c r="B36" s="166"/>
      <c r="C36" s="113"/>
      <c r="D36" s="166"/>
      <c r="E36" s="166"/>
      <c r="F36" s="166"/>
      <c r="G36" s="170"/>
      <c r="H36" s="170"/>
      <c r="I36" s="170"/>
      <c r="J36" s="312"/>
      <c r="K36" s="312"/>
      <c r="L36" s="312"/>
      <c r="M36" s="312"/>
      <c r="N36" s="205"/>
      <c r="O36" s="205"/>
      <c r="P36" s="1"/>
      <c r="Q36" s="1"/>
    </row>
    <row r="37" spans="1:17" ht="15.75" x14ac:dyDescent="0.25">
      <c r="A37" s="115"/>
      <c r="B37" s="211" t="s">
        <v>407</v>
      </c>
      <c r="C37" s="326"/>
      <c r="D37" s="326"/>
      <c r="E37" s="326"/>
      <c r="F37" s="166"/>
      <c r="G37" s="166"/>
      <c r="H37" s="166"/>
      <c r="I37" s="166"/>
      <c r="J37" s="170"/>
      <c r="K37" s="170"/>
      <c r="L37" s="170"/>
      <c r="M37" s="170"/>
      <c r="N37" s="243"/>
      <c r="O37" s="243"/>
      <c r="P37" s="1"/>
      <c r="Q37" s="1"/>
    </row>
    <row r="38" spans="1:17" ht="15.75" x14ac:dyDescent="0.25">
      <c r="A38" s="115"/>
      <c r="B38" s="210" t="s">
        <v>162</v>
      </c>
      <c r="C38" s="326"/>
      <c r="D38" s="326"/>
      <c r="E38" s="326"/>
      <c r="F38" s="192"/>
      <c r="G38" s="192"/>
      <c r="H38" s="192"/>
      <c r="I38" s="192"/>
      <c r="J38" s="527"/>
      <c r="K38" s="527"/>
      <c r="L38" s="527"/>
      <c r="M38" s="527"/>
      <c r="N38" s="167"/>
      <c r="O38" s="167"/>
      <c r="P38" s="1"/>
      <c r="Q38" s="1"/>
    </row>
    <row r="39" spans="1:17" ht="15.75" x14ac:dyDescent="0.25">
      <c r="A39" s="40"/>
      <c r="B39" s="210" t="s">
        <v>408</v>
      </c>
      <c r="C39" s="326"/>
      <c r="D39" s="326"/>
      <c r="E39" s="326"/>
      <c r="F39" s="192"/>
      <c r="G39" s="192"/>
      <c r="H39" s="192"/>
      <c r="I39" s="192"/>
      <c r="J39" s="166"/>
      <c r="K39" s="384"/>
      <c r="L39" s="166"/>
      <c r="M39" s="384"/>
      <c r="N39" s="243"/>
      <c r="O39" s="243"/>
      <c r="P39" s="1"/>
      <c r="Q39" s="1"/>
    </row>
    <row r="40" spans="1:17" ht="15" x14ac:dyDescent="0.2">
      <c r="A40" s="35"/>
      <c r="B40" s="11"/>
      <c r="C40" s="13"/>
      <c r="D40" s="11"/>
      <c r="E40" s="11"/>
      <c r="F40" s="11"/>
      <c r="G40" s="11"/>
      <c r="H40" s="11"/>
      <c r="I40" s="11"/>
      <c r="J40" s="192" t="s">
        <v>145</v>
      </c>
      <c r="K40" s="192"/>
      <c r="L40" s="192"/>
      <c r="M40" s="192"/>
      <c r="N40" s="205"/>
      <c r="O40" s="205"/>
      <c r="P40" s="1"/>
      <c r="Q40" s="1"/>
    </row>
    <row r="42" spans="1:17" x14ac:dyDescent="0.2">
      <c r="H42" s="672">
        <v>42369</v>
      </c>
      <c r="I42" s="671" t="s">
        <v>390</v>
      </c>
      <c r="J42" s="671">
        <v>43.88</v>
      </c>
      <c r="K42" s="671">
        <v>87.75</v>
      </c>
      <c r="N42" s="671">
        <v>21.94</v>
      </c>
    </row>
    <row r="43" spans="1:17" x14ac:dyDescent="0.2">
      <c r="H43" s="672">
        <v>42370</v>
      </c>
      <c r="I43" s="671" t="s">
        <v>391</v>
      </c>
      <c r="J43" s="671">
        <v>47.25</v>
      </c>
      <c r="K43" s="671">
        <v>89.44</v>
      </c>
      <c r="N43" s="671">
        <v>25.31</v>
      </c>
    </row>
    <row r="44" spans="1:17" x14ac:dyDescent="0.2">
      <c r="I44" s="673" t="s">
        <v>392</v>
      </c>
      <c r="J44" s="671">
        <f>J43-J42</f>
        <v>3.3699999999999974</v>
      </c>
      <c r="K44" s="671">
        <f>K43-K42</f>
        <v>1.6899999999999977</v>
      </c>
      <c r="N44" s="671">
        <f>N43-N42</f>
        <v>3.3699999999999974</v>
      </c>
    </row>
  </sheetData>
  <mergeCells count="8">
    <mergeCell ref="E8:F8"/>
    <mergeCell ref="B5:D5"/>
    <mergeCell ref="A1:O1"/>
    <mergeCell ref="A2:O2"/>
    <mergeCell ref="A3:O3"/>
    <mergeCell ref="B6:D6"/>
    <mergeCell ref="B7:D7"/>
    <mergeCell ref="B8:D8"/>
  </mergeCells>
  <phoneticPr fontId="54" type="noConversion"/>
  <printOptions horizontalCentered="1"/>
  <pageMargins left="0.75" right="0.75" top="1" bottom="1" header="0.5" footer="0.5"/>
  <pageSetup scale="56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60" workbookViewId="0">
      <selection activeCell="Q59" sqref="P59:Q59"/>
    </sheetView>
  </sheetViews>
  <sheetFormatPr defaultColWidth="11.42578125" defaultRowHeight="12.75" x14ac:dyDescent="0.2"/>
  <cols>
    <col min="1" max="1" width="11.42578125" customWidth="1"/>
    <col min="2" max="2" width="32.42578125" customWidth="1"/>
    <col min="3" max="3" width="1.28515625" customWidth="1"/>
    <col min="4" max="4" width="15.7109375" customWidth="1"/>
    <col min="5" max="5" width="1.28515625" customWidth="1"/>
    <col min="6" max="6" width="23.42578125" customWidth="1"/>
    <col min="7" max="8" width="13" bestFit="1" customWidth="1"/>
  </cols>
  <sheetData>
    <row r="1" spans="1:9" ht="30" x14ac:dyDescent="0.4">
      <c r="A1" s="704" t="s">
        <v>186</v>
      </c>
      <c r="B1" s="705"/>
      <c r="C1" s="705"/>
      <c r="D1" s="705"/>
      <c r="E1" s="705"/>
      <c r="F1" s="705"/>
      <c r="G1" s="705"/>
      <c r="H1" s="705"/>
      <c r="I1" s="705"/>
    </row>
    <row r="2" spans="1:9" ht="23.25" x14ac:dyDescent="0.35">
      <c r="A2" s="706" t="s">
        <v>183</v>
      </c>
      <c r="B2" s="706"/>
      <c r="C2" s="706"/>
      <c r="D2" s="706"/>
      <c r="E2" s="706"/>
      <c r="F2" s="706"/>
      <c r="G2" s="706"/>
      <c r="H2" s="706"/>
      <c r="I2" s="706"/>
    </row>
    <row r="3" spans="1:9" ht="30" x14ac:dyDescent="0.4">
      <c r="A3" s="704" t="s">
        <v>195</v>
      </c>
      <c r="B3" s="705"/>
      <c r="C3" s="705"/>
      <c r="D3" s="705" t="s">
        <v>51</v>
      </c>
      <c r="E3" s="705"/>
      <c r="F3" s="705"/>
      <c r="G3" s="705"/>
      <c r="H3" s="705"/>
      <c r="I3" s="705"/>
    </row>
    <row r="4" spans="1:9" x14ac:dyDescent="0.2">
      <c r="A4" s="109"/>
      <c r="B4" s="89"/>
      <c r="C4" s="89"/>
      <c r="D4" s="89"/>
      <c r="E4" s="89"/>
      <c r="F4" s="111"/>
      <c r="G4" s="243"/>
      <c r="H4" s="243"/>
      <c r="I4" s="243"/>
    </row>
    <row r="5" spans="1:9" ht="18" x14ac:dyDescent="0.25">
      <c r="A5" s="35"/>
      <c r="B5" s="356" t="str">
        <f>'Company Payroll'!C1</f>
        <v>SHOW NAME</v>
      </c>
      <c r="C5" s="113"/>
      <c r="D5" s="167"/>
      <c r="E5" s="89"/>
      <c r="F5" s="308" t="s">
        <v>111</v>
      </c>
      <c r="G5" s="167"/>
      <c r="H5" s="243"/>
      <c r="I5" s="243"/>
    </row>
    <row r="6" spans="1:9" ht="18" x14ac:dyDescent="0.25">
      <c r="A6" s="35"/>
      <c r="B6" s="356" t="str">
        <f>'Company Payroll'!C2</f>
        <v>c/o DTE Management</v>
      </c>
      <c r="C6" s="307"/>
      <c r="D6" s="309"/>
      <c r="E6" s="89"/>
      <c r="F6" s="356" t="str">
        <f>'Company Payroll'!A3</f>
        <v>MM/DD/YYYY</v>
      </c>
      <c r="G6" s="205"/>
      <c r="H6" s="243"/>
      <c r="I6" s="243"/>
    </row>
    <row r="7" spans="1:9" ht="18" x14ac:dyDescent="0.25">
      <c r="A7" s="35"/>
      <c r="B7" s="356" t="str">
        <f>'Company Payroll'!C3</f>
        <v>1501 Broadway, Suite 1304</v>
      </c>
      <c r="C7" s="166"/>
      <c r="D7" s="166"/>
      <c r="E7" s="166"/>
      <c r="F7" s="167"/>
      <c r="G7" s="243"/>
      <c r="H7" s="243"/>
      <c r="I7" s="243"/>
    </row>
    <row r="8" spans="1:9" ht="18" x14ac:dyDescent="0.25">
      <c r="A8" s="35"/>
      <c r="B8" s="356" t="str">
        <f>'Company Payroll'!C4</f>
        <v>New York, NY 10036</v>
      </c>
      <c r="C8" s="708"/>
      <c r="D8" s="708"/>
      <c r="E8" s="166"/>
      <c r="F8" s="167"/>
      <c r="G8" s="311"/>
      <c r="H8" s="243"/>
      <c r="I8" s="243"/>
    </row>
    <row r="9" spans="1:9" ht="18" x14ac:dyDescent="0.25">
      <c r="A9" s="109" t="s">
        <v>145</v>
      </c>
      <c r="B9" s="356"/>
      <c r="C9" s="167"/>
      <c r="D9" s="89"/>
      <c r="E9" s="167" t="s">
        <v>48</v>
      </c>
      <c r="F9" s="168" t="s">
        <v>182</v>
      </c>
      <c r="G9" s="89"/>
      <c r="H9" s="243"/>
      <c r="I9" s="243"/>
    </row>
    <row r="10" spans="1:9" ht="15.75" x14ac:dyDescent="0.25">
      <c r="A10" s="109"/>
      <c r="B10" s="167"/>
      <c r="C10" s="166"/>
      <c r="D10" s="166"/>
      <c r="E10" s="166"/>
      <c r="F10" s="167"/>
      <c r="G10" s="89"/>
      <c r="H10" s="243"/>
      <c r="I10" s="243"/>
    </row>
    <row r="11" spans="1:9" ht="15.75" x14ac:dyDescent="0.25">
      <c r="A11" s="109"/>
      <c r="B11" s="166"/>
      <c r="C11" s="166"/>
      <c r="D11" s="166"/>
      <c r="E11" s="166"/>
      <c r="F11" s="167"/>
      <c r="G11" s="89"/>
      <c r="H11" s="243"/>
      <c r="I11" s="243"/>
    </row>
    <row r="12" spans="1:9" ht="15.75" x14ac:dyDescent="0.25">
      <c r="A12" s="109"/>
      <c r="B12" s="166"/>
      <c r="C12" s="166"/>
      <c r="D12" s="166"/>
      <c r="E12" s="166"/>
      <c r="F12" s="166"/>
      <c r="G12" s="312"/>
      <c r="H12" s="243"/>
      <c r="I12" s="243"/>
    </row>
    <row r="13" spans="1:9" ht="15.75" x14ac:dyDescent="0.25">
      <c r="A13" s="313"/>
      <c r="B13" s="170"/>
      <c r="C13" s="170"/>
      <c r="D13" s="170" t="s">
        <v>112</v>
      </c>
      <c r="E13" s="170"/>
      <c r="F13" s="170" t="s">
        <v>180</v>
      </c>
      <c r="G13" s="170" t="s">
        <v>129</v>
      </c>
      <c r="H13" s="170" t="s">
        <v>196</v>
      </c>
      <c r="I13" s="170"/>
    </row>
    <row r="14" spans="1:9" ht="15.75" x14ac:dyDescent="0.25">
      <c r="A14" s="314"/>
      <c r="B14" s="171" t="s">
        <v>145</v>
      </c>
      <c r="C14" s="171"/>
      <c r="D14" s="171" t="s">
        <v>56</v>
      </c>
      <c r="E14" s="171"/>
      <c r="F14" s="171" t="s">
        <v>181</v>
      </c>
      <c r="G14" s="355">
        <v>0.04</v>
      </c>
      <c r="H14" s="315">
        <v>0.15</v>
      </c>
      <c r="I14" s="316" t="s">
        <v>147</v>
      </c>
    </row>
    <row r="15" spans="1:9" ht="15.75" x14ac:dyDescent="0.25">
      <c r="A15" s="317"/>
      <c r="B15" s="318" t="s">
        <v>197</v>
      </c>
      <c r="C15" s="171"/>
      <c r="D15" s="171"/>
      <c r="E15" s="171"/>
      <c r="F15" s="171"/>
      <c r="G15" s="171"/>
      <c r="H15" s="171"/>
      <c r="I15" s="166"/>
    </row>
    <row r="16" spans="1:9" ht="15.75" x14ac:dyDescent="0.25">
      <c r="A16" s="109"/>
      <c r="B16" s="357" t="s">
        <v>198</v>
      </c>
      <c r="C16" s="290"/>
      <c r="D16" s="218">
        <v>175</v>
      </c>
      <c r="E16" s="290"/>
      <c r="F16" s="218">
        <v>225</v>
      </c>
      <c r="G16" s="176">
        <f>D16*G14</f>
        <v>7</v>
      </c>
      <c r="H16" s="176">
        <f>F16*H14</f>
        <v>33.75</v>
      </c>
      <c r="I16" s="192"/>
    </row>
    <row r="17" spans="1:9" ht="15.75" x14ac:dyDescent="0.25">
      <c r="A17" s="109"/>
      <c r="B17" s="358" t="s">
        <v>199</v>
      </c>
      <c r="C17" s="320"/>
      <c r="D17" s="320"/>
      <c r="E17" s="320"/>
      <c r="F17" s="320"/>
      <c r="G17" s="320"/>
      <c r="H17" s="320"/>
      <c r="I17" s="243" t="s">
        <v>21</v>
      </c>
    </row>
    <row r="18" spans="1:9" s="1" customFormat="1" ht="15.75" x14ac:dyDescent="0.25">
      <c r="A18" s="160"/>
      <c r="B18" s="359" t="s">
        <v>200</v>
      </c>
      <c r="C18" s="93"/>
      <c r="D18" s="93"/>
      <c r="E18" s="93"/>
      <c r="F18" s="93"/>
      <c r="G18" s="93"/>
      <c r="H18" s="93"/>
      <c r="I18" s="221"/>
    </row>
    <row r="19" spans="1:9" s="1" customFormat="1" ht="15.75" x14ac:dyDescent="0.25">
      <c r="A19" s="160"/>
      <c r="B19" s="360" t="s">
        <v>201</v>
      </c>
      <c r="C19" s="88"/>
      <c r="D19" s="88"/>
      <c r="E19" s="88"/>
      <c r="F19" s="88"/>
      <c r="G19" s="88"/>
      <c r="H19" s="88"/>
      <c r="I19" s="232"/>
    </row>
    <row r="20" spans="1:9" s="1" customFormat="1" ht="15.75" x14ac:dyDescent="0.25">
      <c r="A20" s="160"/>
      <c r="B20" s="318" t="s">
        <v>202</v>
      </c>
      <c r="C20" s="88"/>
      <c r="D20" s="88" t="s">
        <v>203</v>
      </c>
      <c r="E20" s="88"/>
      <c r="G20" s="88"/>
      <c r="H20" s="88"/>
      <c r="I20" s="221"/>
    </row>
    <row r="21" spans="1:9" s="1" customFormat="1" ht="16.5" x14ac:dyDescent="0.3">
      <c r="A21" s="160"/>
      <c r="B21" s="357" t="s">
        <v>204</v>
      </c>
      <c r="C21" s="290"/>
      <c r="D21" s="363" t="s">
        <v>208</v>
      </c>
      <c r="E21" s="361"/>
      <c r="F21" s="88"/>
      <c r="G21" s="88"/>
      <c r="H21" s="176">
        <f>$F$16*$H$14/3</f>
        <v>11.25</v>
      </c>
      <c r="I21" s="221"/>
    </row>
    <row r="22" spans="1:9" s="1" customFormat="1" ht="16.5" x14ac:dyDescent="0.3">
      <c r="A22" s="160"/>
      <c r="B22" s="357" t="s">
        <v>205</v>
      </c>
      <c r="C22" s="290"/>
      <c r="D22" s="363" t="s">
        <v>209</v>
      </c>
      <c r="E22" s="361"/>
      <c r="F22" s="88"/>
      <c r="G22" s="88"/>
      <c r="H22" s="176">
        <f>$F$16*$H$14/3</f>
        <v>11.25</v>
      </c>
      <c r="I22" s="232"/>
    </row>
    <row r="23" spans="1:9" s="1" customFormat="1" ht="16.5" x14ac:dyDescent="0.3">
      <c r="A23" s="160"/>
      <c r="B23" s="362" t="s">
        <v>206</v>
      </c>
      <c r="C23" s="290"/>
      <c r="D23" s="363" t="s">
        <v>207</v>
      </c>
      <c r="E23" s="361"/>
      <c r="F23" s="88"/>
      <c r="G23" s="88"/>
      <c r="H23" s="176">
        <f>$F$16*$H$14/3</f>
        <v>11.25</v>
      </c>
      <c r="I23" s="221"/>
    </row>
    <row r="24" spans="1:9" ht="16.5" thickBot="1" x14ac:dyDescent="0.3">
      <c r="A24" s="109"/>
      <c r="B24" s="166"/>
      <c r="C24" s="323"/>
      <c r="D24" s="166"/>
      <c r="E24" s="89"/>
      <c r="F24" s="117"/>
      <c r="G24" s="243"/>
      <c r="H24" s="243"/>
      <c r="I24" s="243"/>
    </row>
    <row r="25" spans="1:9" ht="16.5" thickBot="1" x14ac:dyDescent="0.3">
      <c r="A25" s="115" t="s">
        <v>145</v>
      </c>
      <c r="B25" s="166"/>
      <c r="C25" s="166"/>
      <c r="D25" s="323"/>
      <c r="E25" s="89"/>
      <c r="F25" s="323"/>
      <c r="G25" s="297">
        <f>G16+G19+G22</f>
        <v>7</v>
      </c>
      <c r="H25" s="297">
        <f>SUM(H21:H23)</f>
        <v>33.75</v>
      </c>
      <c r="I25" s="243"/>
    </row>
    <row r="26" spans="1:9" ht="15.75" x14ac:dyDescent="0.25">
      <c r="A26" s="115"/>
      <c r="B26" s="166"/>
      <c r="C26" s="166"/>
      <c r="D26" s="249"/>
      <c r="F26" s="249" t="s">
        <v>97</v>
      </c>
      <c r="G26" s="170"/>
      <c r="H26" s="170"/>
      <c r="I26" s="170"/>
    </row>
    <row r="27" spans="1:9" ht="15.75" x14ac:dyDescent="0.25">
      <c r="A27" s="115"/>
      <c r="B27" s="165" t="s">
        <v>18</v>
      </c>
      <c r="C27" s="166" t="s">
        <v>145</v>
      </c>
      <c r="D27" s="166"/>
      <c r="E27" s="170"/>
      <c r="F27" s="170"/>
      <c r="G27" s="89"/>
      <c r="H27" s="243"/>
      <c r="I27" s="243"/>
    </row>
    <row r="28" spans="1:9" ht="15.75" x14ac:dyDescent="0.25">
      <c r="A28" s="89"/>
      <c r="B28" s="166"/>
      <c r="C28" s="166"/>
      <c r="D28" s="166"/>
      <c r="E28" s="170"/>
      <c r="F28" s="170"/>
      <c r="G28" s="312"/>
      <c r="H28" s="205"/>
      <c r="I28" s="205"/>
    </row>
    <row r="29" spans="1:9" ht="15.75" x14ac:dyDescent="0.25">
      <c r="A29" s="115"/>
      <c r="B29" s="211" t="s">
        <v>307</v>
      </c>
      <c r="C29" s="326"/>
      <c r="D29" s="166"/>
      <c r="E29" s="166"/>
      <c r="F29" s="166"/>
      <c r="G29" s="170"/>
      <c r="H29" s="243"/>
      <c r="I29" s="243"/>
    </row>
    <row r="30" spans="1:9" ht="15.75" x14ac:dyDescent="0.25">
      <c r="A30" s="115"/>
      <c r="B30" s="210" t="s">
        <v>162</v>
      </c>
      <c r="C30" s="326"/>
      <c r="D30" s="192"/>
      <c r="E30" s="192"/>
      <c r="F30" s="192"/>
      <c r="G30" s="170"/>
      <c r="H30" s="167"/>
      <c r="I30" s="167"/>
    </row>
    <row r="31" spans="1:9" ht="15.75" x14ac:dyDescent="0.25">
      <c r="A31" s="40"/>
      <c r="B31" s="210" t="s">
        <v>308</v>
      </c>
      <c r="C31" s="326"/>
      <c r="D31" s="192"/>
      <c r="E31" s="192"/>
      <c r="F31" s="192"/>
      <c r="G31" s="166"/>
      <c r="H31" s="243"/>
      <c r="I31" s="243"/>
    </row>
    <row r="32" spans="1:9" ht="15" x14ac:dyDescent="0.2">
      <c r="A32" s="35"/>
      <c r="B32" s="11"/>
      <c r="C32" s="11"/>
      <c r="D32" s="11"/>
      <c r="E32" s="11"/>
      <c r="F32" s="11"/>
      <c r="G32" s="192"/>
      <c r="H32" s="205"/>
      <c r="I32" s="205"/>
    </row>
  </sheetData>
  <mergeCells count="4">
    <mergeCell ref="A1:I1"/>
    <mergeCell ref="A2:I2"/>
    <mergeCell ref="A3:I3"/>
    <mergeCell ref="C8:D8"/>
  </mergeCells>
  <phoneticPr fontId="0" type="noConversion"/>
  <pageMargins left="0.75" right="0.75" top="1" bottom="1" header="0.5" footer="0.5"/>
  <pageSetup scale="74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A31" sqref="A31"/>
    </sheetView>
  </sheetViews>
  <sheetFormatPr defaultColWidth="11.42578125" defaultRowHeight="12.75" x14ac:dyDescent="0.2"/>
  <cols>
    <col min="1" max="1" width="35.28515625" customWidth="1"/>
    <col min="2" max="2" width="16.7109375" style="156" customWidth="1"/>
    <col min="3" max="3" width="54" customWidth="1"/>
  </cols>
  <sheetData>
    <row r="1" spans="1:3" x14ac:dyDescent="0.2">
      <c r="A1" s="266" t="s">
        <v>40</v>
      </c>
      <c r="B1" s="267"/>
      <c r="C1" s="268"/>
    </row>
    <row r="2" spans="1:3" x14ac:dyDescent="0.2">
      <c r="A2" s="251" t="s">
        <v>140</v>
      </c>
      <c r="B2" s="252">
        <v>92</v>
      </c>
      <c r="C2" s="253"/>
    </row>
    <row r="3" spans="1:3" x14ac:dyDescent="0.2">
      <c r="A3" s="251" t="s">
        <v>88</v>
      </c>
      <c r="B3" s="252">
        <v>73.5</v>
      </c>
      <c r="C3" s="253"/>
    </row>
    <row r="4" spans="1:3" x14ac:dyDescent="0.2">
      <c r="A4" s="251" t="s">
        <v>146</v>
      </c>
      <c r="B4" s="252">
        <v>147</v>
      </c>
      <c r="C4" s="253"/>
    </row>
    <row r="5" spans="1:3" x14ac:dyDescent="0.2">
      <c r="A5" s="251" t="s">
        <v>89</v>
      </c>
      <c r="B5" s="252">
        <v>147</v>
      </c>
      <c r="C5" s="253"/>
    </row>
    <row r="6" spans="1:3" x14ac:dyDescent="0.2">
      <c r="A6" s="251" t="s">
        <v>38</v>
      </c>
      <c r="B6" s="252">
        <v>147</v>
      </c>
      <c r="C6" s="253"/>
    </row>
    <row r="7" spans="1:3" x14ac:dyDescent="0.2">
      <c r="A7" s="251" t="s">
        <v>39</v>
      </c>
      <c r="B7" s="252">
        <v>104</v>
      </c>
      <c r="C7" s="253"/>
    </row>
    <row r="8" spans="1:3" x14ac:dyDescent="0.2">
      <c r="A8" s="251"/>
      <c r="B8" s="252"/>
      <c r="C8" s="253"/>
    </row>
    <row r="9" spans="1:3" x14ac:dyDescent="0.2">
      <c r="A9" s="257" t="s">
        <v>31</v>
      </c>
      <c r="B9" s="258"/>
      <c r="C9" s="259"/>
    </row>
    <row r="10" spans="1:3" x14ac:dyDescent="0.2">
      <c r="A10" s="251" t="s">
        <v>12</v>
      </c>
      <c r="B10" s="252">
        <f>B2*0.1</f>
        <v>9.2000000000000011</v>
      </c>
      <c r="C10" s="253"/>
    </row>
    <row r="11" spans="1:3" x14ac:dyDescent="0.2">
      <c r="A11" s="251" t="s">
        <v>13</v>
      </c>
      <c r="B11" s="252">
        <f>B4*0.1</f>
        <v>14.700000000000001</v>
      </c>
      <c r="C11" s="253"/>
    </row>
    <row r="12" spans="1:3" x14ac:dyDescent="0.2">
      <c r="A12" s="251" t="s">
        <v>14</v>
      </c>
      <c r="B12" s="252" t="e">
        <f>-'Company Payroll'!#REF!</f>
        <v>#REF!</v>
      </c>
      <c r="C12" s="253"/>
    </row>
    <row r="13" spans="1:3" x14ac:dyDescent="0.2">
      <c r="A13" s="251" t="s">
        <v>37</v>
      </c>
      <c r="B13" s="252" t="e">
        <f>-'Company Payroll'!#REF!</f>
        <v>#REF!</v>
      </c>
      <c r="C13" s="253"/>
    </row>
    <row r="14" spans="1:3" x14ac:dyDescent="0.2">
      <c r="A14" s="251" t="s">
        <v>99</v>
      </c>
      <c r="B14" s="252" t="e">
        <f>-'Company Payroll'!#REF!</f>
        <v>#REF!</v>
      </c>
      <c r="C14" s="253"/>
    </row>
    <row r="15" spans="1:3" x14ac:dyDescent="0.2">
      <c r="A15" s="251" t="s">
        <v>100</v>
      </c>
      <c r="B15" s="252" t="e">
        <f>-'Company Payroll'!#REF!</f>
        <v>#REF!</v>
      </c>
      <c r="C15" s="253"/>
    </row>
    <row r="16" spans="1:3" x14ac:dyDescent="0.2">
      <c r="A16" s="251" t="s">
        <v>101</v>
      </c>
      <c r="B16" s="252" t="e">
        <f>-'Company Payroll'!#REF!</f>
        <v>#REF!</v>
      </c>
      <c r="C16" s="253"/>
    </row>
    <row r="17" spans="1:3" x14ac:dyDescent="0.2">
      <c r="A17" s="260" t="s">
        <v>32</v>
      </c>
      <c r="B17" s="261"/>
      <c r="C17" s="262"/>
    </row>
    <row r="18" spans="1:3" x14ac:dyDescent="0.2">
      <c r="A18" s="251" t="s">
        <v>25</v>
      </c>
      <c r="B18" s="252">
        <v>1250</v>
      </c>
      <c r="C18" s="253"/>
    </row>
    <row r="19" spans="1:3" x14ac:dyDescent="0.2">
      <c r="A19" s="251" t="s">
        <v>139</v>
      </c>
      <c r="B19" s="252">
        <v>350</v>
      </c>
      <c r="C19" s="253"/>
    </row>
    <row r="20" spans="1:3" x14ac:dyDescent="0.2">
      <c r="A20" s="251" t="s">
        <v>148</v>
      </c>
      <c r="B20" s="252">
        <v>500</v>
      </c>
      <c r="C20" s="253"/>
    </row>
    <row r="21" spans="1:3" x14ac:dyDescent="0.2">
      <c r="A21" s="251" t="s">
        <v>149</v>
      </c>
      <c r="B21" s="252">
        <v>500</v>
      </c>
      <c r="C21" s="253"/>
    </row>
    <row r="22" spans="1:3" x14ac:dyDescent="0.2">
      <c r="A22" s="251" t="s">
        <v>24</v>
      </c>
      <c r="B22" s="252">
        <v>250</v>
      </c>
      <c r="C22" s="253"/>
    </row>
    <row r="23" spans="1:3" x14ac:dyDescent="0.2">
      <c r="A23" s="251" t="s">
        <v>79</v>
      </c>
      <c r="B23" s="252">
        <v>250</v>
      </c>
      <c r="C23" s="253" t="s">
        <v>54</v>
      </c>
    </row>
    <row r="24" spans="1:3" x14ac:dyDescent="0.2">
      <c r="A24" s="251" t="s">
        <v>80</v>
      </c>
      <c r="B24" s="252">
        <v>352</v>
      </c>
      <c r="C24" s="253" t="s">
        <v>53</v>
      </c>
    </row>
    <row r="25" spans="1:3" x14ac:dyDescent="0.2">
      <c r="A25" s="251" t="s">
        <v>150</v>
      </c>
      <c r="B25" s="252">
        <v>300</v>
      </c>
      <c r="C25" s="253" t="s">
        <v>93</v>
      </c>
    </row>
    <row r="26" spans="1:3" x14ac:dyDescent="0.2">
      <c r="A26" s="251" t="s">
        <v>3</v>
      </c>
      <c r="B26" s="252">
        <v>150</v>
      </c>
      <c r="C26" s="253"/>
    </row>
    <row r="27" spans="1:3" x14ac:dyDescent="0.2">
      <c r="A27" s="251" t="s">
        <v>4</v>
      </c>
      <c r="B27" s="252">
        <v>350</v>
      </c>
      <c r="C27" s="253"/>
    </row>
    <row r="28" spans="1:3" x14ac:dyDescent="0.2">
      <c r="A28" s="251"/>
      <c r="B28" s="252"/>
      <c r="C28" s="253"/>
    </row>
    <row r="29" spans="1:3" x14ac:dyDescent="0.2">
      <c r="A29" s="263" t="s">
        <v>33</v>
      </c>
      <c r="B29" s="264"/>
      <c r="C29" s="265"/>
    </row>
    <row r="30" spans="1:3" x14ac:dyDescent="0.2">
      <c r="A30" s="251" t="s">
        <v>143</v>
      </c>
      <c r="B30" s="252">
        <v>2940</v>
      </c>
      <c r="C30" s="253" t="s">
        <v>63</v>
      </c>
    </row>
    <row r="31" spans="1:3" x14ac:dyDescent="0.2">
      <c r="A31" s="251" t="s">
        <v>78</v>
      </c>
      <c r="B31" s="252">
        <v>1000</v>
      </c>
      <c r="C31" s="253" t="s">
        <v>36</v>
      </c>
    </row>
    <row r="32" spans="1:3" x14ac:dyDescent="0.2">
      <c r="A32" s="251" t="s">
        <v>61</v>
      </c>
      <c r="B32" s="252">
        <v>75</v>
      </c>
      <c r="C32" s="253"/>
    </row>
    <row r="33" spans="1:3" x14ac:dyDescent="0.2">
      <c r="A33" s="251"/>
      <c r="B33" s="252"/>
      <c r="C33" s="253"/>
    </row>
    <row r="34" spans="1:3" x14ac:dyDescent="0.2">
      <c r="A34" s="278" t="s">
        <v>131</v>
      </c>
      <c r="B34" s="277"/>
      <c r="C34" s="279"/>
    </row>
    <row r="35" spans="1:3" x14ac:dyDescent="0.2">
      <c r="A35" s="251" t="s">
        <v>132</v>
      </c>
      <c r="B35" s="252">
        <v>410</v>
      </c>
      <c r="C35" s="253"/>
    </row>
    <row r="36" spans="1:3" x14ac:dyDescent="0.2">
      <c r="A36" s="251" t="s">
        <v>102</v>
      </c>
      <c r="B36" s="252">
        <v>410</v>
      </c>
      <c r="C36" s="253"/>
    </row>
    <row r="37" spans="1:3" x14ac:dyDescent="0.2">
      <c r="A37" s="251" t="s">
        <v>103</v>
      </c>
      <c r="B37" s="252">
        <v>205</v>
      </c>
      <c r="C37" s="253"/>
    </row>
    <row r="38" spans="1:3" x14ac:dyDescent="0.2">
      <c r="A38" s="251" t="s">
        <v>43</v>
      </c>
      <c r="B38" s="252">
        <v>100</v>
      </c>
      <c r="C38" s="253"/>
    </row>
    <row r="39" spans="1:3" x14ac:dyDescent="0.2">
      <c r="A39" s="251" t="s">
        <v>71</v>
      </c>
      <c r="B39" s="252">
        <v>205</v>
      </c>
      <c r="C39" s="253"/>
    </row>
    <row r="40" spans="1:3" x14ac:dyDescent="0.2">
      <c r="A40" s="251" t="s">
        <v>72</v>
      </c>
      <c r="B40" s="252">
        <v>410</v>
      </c>
      <c r="C40" s="253"/>
    </row>
    <row r="41" spans="1:3" x14ac:dyDescent="0.2">
      <c r="A41" s="251" t="s">
        <v>98</v>
      </c>
      <c r="B41" s="252">
        <v>307.5</v>
      </c>
      <c r="C41" s="253"/>
    </row>
    <row r="42" spans="1:3" x14ac:dyDescent="0.2">
      <c r="A42" s="251" t="s">
        <v>109</v>
      </c>
      <c r="B42" s="252">
        <v>205</v>
      </c>
      <c r="C42" s="253"/>
    </row>
    <row r="43" spans="1:3" x14ac:dyDescent="0.2">
      <c r="A43" s="251" t="s">
        <v>22</v>
      </c>
      <c r="B43" s="252">
        <v>410</v>
      </c>
      <c r="C43" s="253"/>
    </row>
    <row r="44" spans="1:3" x14ac:dyDescent="0.2">
      <c r="A44" s="251" t="s">
        <v>138</v>
      </c>
      <c r="B44" s="252">
        <v>205</v>
      </c>
      <c r="C44" s="253"/>
    </row>
    <row r="45" spans="1:3" x14ac:dyDescent="0.2">
      <c r="A45" s="254"/>
      <c r="B45" s="255"/>
      <c r="C45" s="256"/>
    </row>
  </sheetData>
  <phoneticPr fontId="54" type="noConversion"/>
  <printOptions gridLines="1"/>
  <pageMargins left="0.75" right="0.75" top="1" bottom="1" header="0.5" footer="0.5"/>
  <pageSetup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workbookViewId="0">
      <selection activeCell="H44" sqref="H44"/>
    </sheetView>
  </sheetViews>
  <sheetFormatPr defaultColWidth="11.42578125" defaultRowHeight="12.75" x14ac:dyDescent="0.2"/>
  <cols>
    <col min="1" max="1" width="25.7109375" style="7" customWidth="1"/>
    <col min="2" max="16384" width="11.42578125" style="7"/>
  </cols>
  <sheetData>
    <row r="1" spans="1:15" ht="71.25" customHeight="1" x14ac:dyDescent="0.25">
      <c r="A1" s="117" t="s">
        <v>65</v>
      </c>
      <c r="B1" s="181" t="s">
        <v>82</v>
      </c>
      <c r="C1" s="222" t="s">
        <v>137</v>
      </c>
      <c r="D1" s="119" t="s">
        <v>49</v>
      </c>
      <c r="E1" s="118" t="s">
        <v>90</v>
      </c>
      <c r="F1" s="119" t="s">
        <v>91</v>
      </c>
      <c r="G1" s="118" t="s">
        <v>92</v>
      </c>
      <c r="H1" s="119" t="s">
        <v>2</v>
      </c>
      <c r="I1" s="118" t="s">
        <v>128</v>
      </c>
      <c r="J1" s="119" t="s">
        <v>62</v>
      </c>
      <c r="K1" s="118" t="s">
        <v>59</v>
      </c>
      <c r="L1" s="118" t="s">
        <v>77</v>
      </c>
      <c r="M1" s="118" t="s">
        <v>44</v>
      </c>
      <c r="N1" s="89"/>
      <c r="O1" s="8"/>
    </row>
    <row r="2" spans="1:15" x14ac:dyDescent="0.2">
      <c r="A2" s="120" t="e">
        <f>'Company Payroll'!#REF!</f>
        <v>#REF!</v>
      </c>
      <c r="B2" s="245" t="e">
        <f>'Company Payroll'!#REF!</f>
        <v>#REF!</v>
      </c>
      <c r="C2" s="121">
        <v>0</v>
      </c>
      <c r="D2" s="122">
        <v>0</v>
      </c>
      <c r="E2" s="122">
        <v>0</v>
      </c>
      <c r="F2" s="123">
        <v>0</v>
      </c>
      <c r="G2" s="124">
        <v>0</v>
      </c>
      <c r="H2" s="125">
        <v>0</v>
      </c>
      <c r="I2" s="124">
        <v>0</v>
      </c>
      <c r="J2" s="125">
        <v>0</v>
      </c>
      <c r="K2" s="229">
        <f>SUM(D2:J2)</f>
        <v>0</v>
      </c>
      <c r="L2" s="229">
        <v>0</v>
      </c>
      <c r="M2" s="126" t="e">
        <f>(((B2/40)*1.5)*L2)</f>
        <v>#REF!</v>
      </c>
      <c r="N2" s="89"/>
    </row>
    <row r="3" spans="1:15" x14ac:dyDescent="0.2">
      <c r="A3" s="127" t="e">
        <f>'Company Payroll'!#REF!</f>
        <v>#REF!</v>
      </c>
      <c r="B3" s="246" t="e">
        <f>'Company Payroll'!#REF!</f>
        <v>#REF!</v>
      </c>
      <c r="C3" s="128">
        <v>0</v>
      </c>
      <c r="D3" s="129">
        <v>0</v>
      </c>
      <c r="E3" s="129">
        <v>0</v>
      </c>
      <c r="F3" s="99">
        <v>0</v>
      </c>
      <c r="G3" s="130">
        <v>0</v>
      </c>
      <c r="H3" s="131">
        <v>0</v>
      </c>
      <c r="I3" s="130">
        <v>0</v>
      </c>
      <c r="J3" s="131">
        <v>0</v>
      </c>
      <c r="K3" s="229">
        <f t="shared" ref="K3:K15" si="0">SUM(D3:J3)</f>
        <v>0</v>
      </c>
      <c r="L3" s="229">
        <v>0</v>
      </c>
      <c r="M3" s="126" t="e">
        <f>(((B3/40)*1.5)*L3)</f>
        <v>#REF!</v>
      </c>
      <c r="N3" s="89"/>
    </row>
    <row r="4" spans="1:15" x14ac:dyDescent="0.2">
      <c r="A4" s="127" t="e">
        <f>'Company Payroll'!#REF!</f>
        <v>#REF!</v>
      </c>
      <c r="B4" s="246" t="e">
        <f>'Company Payroll'!#REF!</f>
        <v>#REF!</v>
      </c>
      <c r="C4" s="128">
        <v>0</v>
      </c>
      <c r="D4" s="129">
        <v>0</v>
      </c>
      <c r="E4" s="129">
        <v>0</v>
      </c>
      <c r="F4" s="99">
        <v>0</v>
      </c>
      <c r="G4" s="130">
        <v>0</v>
      </c>
      <c r="H4" s="131">
        <v>0</v>
      </c>
      <c r="I4" s="130">
        <v>0</v>
      </c>
      <c r="J4" s="131">
        <v>0</v>
      </c>
      <c r="K4" s="229">
        <f t="shared" si="0"/>
        <v>0</v>
      </c>
      <c r="L4" s="229">
        <v>0</v>
      </c>
      <c r="M4" s="126" t="e">
        <f>(((B4/40)*1.5)*L4)</f>
        <v>#REF!</v>
      </c>
      <c r="N4" s="89"/>
    </row>
    <row r="5" spans="1:15" x14ac:dyDescent="0.2">
      <c r="A5" s="127" t="e">
        <f>'Company Payroll'!#REF!</f>
        <v>#REF!</v>
      </c>
      <c r="B5" s="246" t="e">
        <f>'Company Payroll'!#REF!</f>
        <v>#REF!</v>
      </c>
      <c r="C5" s="128">
        <v>0</v>
      </c>
      <c r="D5" s="129">
        <v>0</v>
      </c>
      <c r="E5" s="129">
        <v>0</v>
      </c>
      <c r="F5" s="99">
        <v>0</v>
      </c>
      <c r="G5" s="130">
        <v>0</v>
      </c>
      <c r="H5" s="131">
        <v>0</v>
      </c>
      <c r="I5" s="130">
        <v>0</v>
      </c>
      <c r="J5" s="131">
        <v>0</v>
      </c>
      <c r="K5" s="229">
        <f t="shared" si="0"/>
        <v>0</v>
      </c>
      <c r="L5" s="229">
        <v>0</v>
      </c>
      <c r="M5" s="228" t="e">
        <f t="shared" ref="M5:M15" si="1">(((B5/40)*1.5)*L5)</f>
        <v>#REF!</v>
      </c>
      <c r="N5" s="89"/>
    </row>
    <row r="6" spans="1:15" x14ac:dyDescent="0.2">
      <c r="A6" s="127" t="e">
        <f>'Company Payroll'!#REF!</f>
        <v>#REF!</v>
      </c>
      <c r="B6" s="246" t="e">
        <f>'Company Payroll'!#REF!</f>
        <v>#REF!</v>
      </c>
      <c r="C6" s="128">
        <v>0</v>
      </c>
      <c r="D6" s="129">
        <v>0</v>
      </c>
      <c r="E6" s="129">
        <v>0</v>
      </c>
      <c r="F6" s="99">
        <v>0</v>
      </c>
      <c r="G6" s="130">
        <v>0</v>
      </c>
      <c r="H6" s="131">
        <v>0</v>
      </c>
      <c r="I6" s="130">
        <v>0</v>
      </c>
      <c r="J6" s="131">
        <v>0</v>
      </c>
      <c r="K6" s="229">
        <f t="shared" si="0"/>
        <v>0</v>
      </c>
      <c r="L6" s="229">
        <v>0</v>
      </c>
      <c r="M6" s="132" t="e">
        <f t="shared" si="1"/>
        <v>#REF!</v>
      </c>
      <c r="N6" s="89"/>
    </row>
    <row r="7" spans="1:15" x14ac:dyDescent="0.2">
      <c r="A7" s="127" t="e">
        <f>'Company Payroll'!#REF!</f>
        <v>#REF!</v>
      </c>
      <c r="B7" s="246" t="e">
        <f>'Company Payroll'!#REF!</f>
        <v>#REF!</v>
      </c>
      <c r="C7" s="128">
        <v>0</v>
      </c>
      <c r="D7" s="129">
        <v>0</v>
      </c>
      <c r="E7" s="129">
        <v>0</v>
      </c>
      <c r="F7" s="99">
        <v>0</v>
      </c>
      <c r="G7" s="130">
        <v>0</v>
      </c>
      <c r="H7" s="131">
        <v>0</v>
      </c>
      <c r="I7" s="130">
        <v>0</v>
      </c>
      <c r="J7" s="131">
        <v>0</v>
      </c>
      <c r="K7" s="229">
        <f t="shared" si="0"/>
        <v>0</v>
      </c>
      <c r="L7" s="229">
        <v>0</v>
      </c>
      <c r="M7" s="132" t="e">
        <f t="shared" si="1"/>
        <v>#REF!</v>
      </c>
      <c r="N7" s="89"/>
    </row>
    <row r="8" spans="1:15" x14ac:dyDescent="0.2">
      <c r="A8" s="127" t="e">
        <f>'Company Payroll'!#REF!</f>
        <v>#REF!</v>
      </c>
      <c r="B8" s="246" t="e">
        <f>'Company Payroll'!#REF!</f>
        <v>#REF!</v>
      </c>
      <c r="C8" s="128">
        <v>0</v>
      </c>
      <c r="D8" s="129">
        <v>0</v>
      </c>
      <c r="E8" s="129">
        <v>0</v>
      </c>
      <c r="F8" s="99">
        <v>0</v>
      </c>
      <c r="G8" s="130">
        <v>0</v>
      </c>
      <c r="H8" s="131">
        <v>0</v>
      </c>
      <c r="I8" s="130">
        <v>0</v>
      </c>
      <c r="J8" s="131">
        <v>0</v>
      </c>
      <c r="K8" s="229">
        <f t="shared" si="0"/>
        <v>0</v>
      </c>
      <c r="L8" s="229">
        <v>0</v>
      </c>
      <c r="M8" s="132" t="e">
        <f t="shared" si="1"/>
        <v>#REF!</v>
      </c>
      <c r="N8" s="89"/>
    </row>
    <row r="9" spans="1:15" x14ac:dyDescent="0.2">
      <c r="A9" s="127" t="e">
        <f>'Company Payroll'!#REF!</f>
        <v>#REF!</v>
      </c>
      <c r="B9" s="246" t="e">
        <f>'Company Payroll'!#REF!</f>
        <v>#REF!</v>
      </c>
      <c r="C9" s="128">
        <v>0</v>
      </c>
      <c r="D9" s="129">
        <v>0</v>
      </c>
      <c r="E9" s="129">
        <v>0</v>
      </c>
      <c r="F9" s="99">
        <v>0</v>
      </c>
      <c r="G9" s="130">
        <v>0</v>
      </c>
      <c r="H9" s="131">
        <v>0</v>
      </c>
      <c r="I9" s="130">
        <v>0</v>
      </c>
      <c r="J9" s="131">
        <v>0</v>
      </c>
      <c r="K9" s="229">
        <f t="shared" si="0"/>
        <v>0</v>
      </c>
      <c r="L9" s="229">
        <v>0</v>
      </c>
      <c r="M9" s="132" t="e">
        <f>(((B9/40)*1.5)*L9)</f>
        <v>#REF!</v>
      </c>
      <c r="N9" s="89"/>
    </row>
    <row r="10" spans="1:15" x14ac:dyDescent="0.2">
      <c r="A10" s="127" t="e">
        <f>'Company Payroll'!#REF!</f>
        <v>#REF!</v>
      </c>
      <c r="B10" s="246" t="e">
        <f>'Company Payroll'!#REF!</f>
        <v>#REF!</v>
      </c>
      <c r="C10" s="128">
        <v>0</v>
      </c>
      <c r="D10" s="129">
        <v>0</v>
      </c>
      <c r="E10" s="129">
        <v>0</v>
      </c>
      <c r="F10" s="99">
        <v>0</v>
      </c>
      <c r="G10" s="130">
        <v>0</v>
      </c>
      <c r="H10" s="131">
        <v>0</v>
      </c>
      <c r="I10" s="130">
        <v>0</v>
      </c>
      <c r="J10" s="131">
        <v>0</v>
      </c>
      <c r="K10" s="229">
        <f t="shared" si="0"/>
        <v>0</v>
      </c>
      <c r="L10" s="229">
        <v>0</v>
      </c>
      <c r="M10" s="132" t="e">
        <f t="shared" si="1"/>
        <v>#REF!</v>
      </c>
      <c r="N10" s="89"/>
    </row>
    <row r="11" spans="1:15" x14ac:dyDescent="0.2">
      <c r="A11" s="127" t="e">
        <f>'Company Payroll'!#REF!</f>
        <v>#REF!</v>
      </c>
      <c r="B11" s="246" t="e">
        <f>'Company Payroll'!#REF!</f>
        <v>#REF!</v>
      </c>
      <c r="C11" s="128">
        <v>0</v>
      </c>
      <c r="D11" s="129">
        <v>0</v>
      </c>
      <c r="E11" s="129">
        <v>0</v>
      </c>
      <c r="F11" s="99">
        <v>0</v>
      </c>
      <c r="G11" s="130">
        <v>0</v>
      </c>
      <c r="H11" s="131">
        <v>0</v>
      </c>
      <c r="I11" s="130">
        <v>0</v>
      </c>
      <c r="J11" s="131">
        <v>0</v>
      </c>
      <c r="K11" s="229">
        <f t="shared" si="0"/>
        <v>0</v>
      </c>
      <c r="L11" s="229">
        <v>0</v>
      </c>
      <c r="M11" s="132" t="e">
        <f t="shared" si="1"/>
        <v>#REF!</v>
      </c>
      <c r="N11" s="89"/>
    </row>
    <row r="12" spans="1:15" x14ac:dyDescent="0.2">
      <c r="A12" s="127" t="e">
        <f>'Company Payroll'!#REF!</f>
        <v>#REF!</v>
      </c>
      <c r="B12" s="246" t="e">
        <f>'Company Payroll'!#REF!</f>
        <v>#REF!</v>
      </c>
      <c r="C12" s="128">
        <v>0</v>
      </c>
      <c r="D12" s="129">
        <v>0</v>
      </c>
      <c r="E12" s="129">
        <v>0</v>
      </c>
      <c r="F12" s="99">
        <v>0</v>
      </c>
      <c r="G12" s="130">
        <v>0</v>
      </c>
      <c r="H12" s="131">
        <v>0</v>
      </c>
      <c r="I12" s="130">
        <v>0</v>
      </c>
      <c r="J12" s="131">
        <v>0</v>
      </c>
      <c r="K12" s="229">
        <f>SUM(D12:J12)</f>
        <v>0</v>
      </c>
      <c r="L12" s="229">
        <v>0</v>
      </c>
      <c r="M12" s="132" t="e">
        <f>(((B12/40)*1.5)*L12)</f>
        <v>#REF!</v>
      </c>
      <c r="N12" s="89"/>
    </row>
    <row r="13" spans="1:15" x14ac:dyDescent="0.2">
      <c r="A13" s="127" t="e">
        <f>'Company Payroll'!#REF!</f>
        <v>#REF!</v>
      </c>
      <c r="B13" s="246" t="e">
        <f>'Company Payroll'!#REF!</f>
        <v>#REF!</v>
      </c>
      <c r="C13" s="128">
        <v>0</v>
      </c>
      <c r="D13" s="129">
        <v>0</v>
      </c>
      <c r="E13" s="129">
        <v>0</v>
      </c>
      <c r="F13" s="99">
        <v>0</v>
      </c>
      <c r="G13" s="130">
        <v>0</v>
      </c>
      <c r="H13" s="131">
        <v>0</v>
      </c>
      <c r="I13" s="130">
        <v>0</v>
      </c>
      <c r="J13" s="131">
        <v>0</v>
      </c>
      <c r="K13" s="229">
        <f>SUM(D13:J13)</f>
        <v>0</v>
      </c>
      <c r="L13" s="229">
        <v>0</v>
      </c>
      <c r="M13" s="132" t="e">
        <f>(((B13/40)*1.5)*L13)</f>
        <v>#REF!</v>
      </c>
      <c r="N13" s="89"/>
    </row>
    <row r="14" spans="1:15" x14ac:dyDescent="0.2">
      <c r="A14" s="127" t="e">
        <f>'Company Payroll'!#REF!</f>
        <v>#REF!</v>
      </c>
      <c r="B14" s="246" t="e">
        <f>'Company Payroll'!#REF!</f>
        <v>#REF!</v>
      </c>
      <c r="C14" s="128">
        <v>0</v>
      </c>
      <c r="D14" s="129">
        <v>0</v>
      </c>
      <c r="E14" s="129">
        <v>0</v>
      </c>
      <c r="F14" s="99">
        <v>0</v>
      </c>
      <c r="G14" s="130">
        <v>0</v>
      </c>
      <c r="H14" s="131">
        <v>0</v>
      </c>
      <c r="I14" s="130">
        <v>0</v>
      </c>
      <c r="J14" s="131">
        <v>0</v>
      </c>
      <c r="K14" s="230">
        <f t="shared" si="0"/>
        <v>0</v>
      </c>
      <c r="L14" s="229">
        <v>0</v>
      </c>
      <c r="M14" s="132" t="e">
        <f t="shared" si="1"/>
        <v>#REF!</v>
      </c>
      <c r="N14" s="89"/>
    </row>
    <row r="15" spans="1:15" x14ac:dyDescent="0.2">
      <c r="A15" s="133" t="e">
        <f>'Company Payroll'!#REF!</f>
        <v>#REF!</v>
      </c>
      <c r="B15" s="247" t="e">
        <f>'Company Payroll'!#REF!</f>
        <v>#REF!</v>
      </c>
      <c r="C15" s="248" t="e">
        <f>B15/6</f>
        <v>#REF!</v>
      </c>
      <c r="D15" s="134">
        <v>0</v>
      </c>
      <c r="E15" s="134">
        <v>0</v>
      </c>
      <c r="F15" s="135">
        <v>0</v>
      </c>
      <c r="G15" s="136">
        <v>0</v>
      </c>
      <c r="H15" s="137">
        <v>0</v>
      </c>
      <c r="I15" s="136">
        <v>0</v>
      </c>
      <c r="J15" s="137">
        <v>0</v>
      </c>
      <c r="K15" s="230">
        <f t="shared" si="0"/>
        <v>0</v>
      </c>
      <c r="L15" s="230">
        <v>0</v>
      </c>
      <c r="M15" s="126" t="e">
        <f t="shared" si="1"/>
        <v>#REF!</v>
      </c>
      <c r="N15" s="89"/>
    </row>
    <row r="16" spans="1:15" x14ac:dyDescent="0.2">
      <c r="A16" s="89"/>
      <c r="B16" s="110"/>
      <c r="C16" s="89"/>
      <c r="D16" s="89"/>
      <c r="E16" s="89"/>
      <c r="F16" s="89"/>
      <c r="G16" s="89"/>
      <c r="H16" s="89"/>
      <c r="I16" s="44"/>
      <c r="J16" s="44"/>
      <c r="K16" s="44"/>
      <c r="L16" s="89" t="s">
        <v>145</v>
      </c>
      <c r="M16" s="89"/>
      <c r="N16" s="89"/>
    </row>
    <row r="17" spans="1:14" ht="15.75" x14ac:dyDescent="0.25">
      <c r="A17" s="138" t="s">
        <v>45</v>
      </c>
      <c r="B17" s="89"/>
      <c r="C17" s="139"/>
      <c r="D17" s="13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x14ac:dyDescent="0.2">
      <c r="A18" s="745" t="s">
        <v>136</v>
      </c>
      <c r="B18" s="745"/>
      <c r="C18" s="745"/>
      <c r="D18" s="745"/>
      <c r="E18" s="745"/>
      <c r="F18" s="745"/>
      <c r="G18" s="89"/>
      <c r="H18" s="89"/>
      <c r="I18" s="89"/>
      <c r="J18" s="89"/>
      <c r="K18" s="89"/>
      <c r="L18" s="89"/>
      <c r="M18" s="89"/>
      <c r="N18" s="89"/>
    </row>
    <row r="19" spans="1:14" x14ac:dyDescent="0.2">
      <c r="A19" s="746" t="s">
        <v>145</v>
      </c>
      <c r="B19" s="745"/>
      <c r="C19" s="745"/>
      <c r="D19" s="745"/>
      <c r="E19" s="745"/>
      <c r="F19" s="745"/>
      <c r="G19" s="89"/>
      <c r="H19" s="89"/>
      <c r="I19" s="89"/>
      <c r="J19" s="89"/>
      <c r="K19" s="89"/>
      <c r="L19" s="89"/>
      <c r="M19" s="89"/>
      <c r="N19" s="89"/>
    </row>
    <row r="20" spans="1:14" x14ac:dyDescent="0.2">
      <c r="A20" s="745" t="s">
        <v>145</v>
      </c>
      <c r="B20" s="745"/>
      <c r="C20" s="745"/>
      <c r="D20" s="745"/>
      <c r="E20" s="745"/>
      <c r="F20" s="745"/>
      <c r="G20" s="89"/>
      <c r="H20" s="89"/>
      <c r="I20" s="89"/>
      <c r="J20" s="89"/>
      <c r="K20" s="89"/>
      <c r="L20" s="89"/>
      <c r="M20" s="89"/>
      <c r="N20" s="89"/>
    </row>
    <row r="21" spans="1:14" x14ac:dyDescent="0.2">
      <c r="A21" s="747" t="s">
        <v>145</v>
      </c>
      <c r="B21" s="747"/>
      <c r="C21" s="747"/>
      <c r="D21" s="747"/>
      <c r="E21" s="747"/>
      <c r="F21" s="747"/>
      <c r="G21" s="89"/>
      <c r="H21" s="89"/>
      <c r="I21" s="89"/>
      <c r="J21" s="89"/>
      <c r="K21" s="89"/>
      <c r="L21" s="89"/>
      <c r="M21" s="89"/>
      <c r="N21" s="89"/>
    </row>
    <row r="22" spans="1:14" x14ac:dyDescent="0.2">
      <c r="A22" s="89"/>
      <c r="B22" s="89"/>
      <c r="C22" s="114"/>
      <c r="D22" s="41"/>
      <c r="E22" s="41"/>
      <c r="F22" s="41"/>
      <c r="G22" s="89"/>
      <c r="H22" s="89"/>
      <c r="I22" s="140"/>
      <c r="J22" s="89"/>
      <c r="K22" s="89"/>
      <c r="L22" s="89"/>
      <c r="M22" s="89"/>
      <c r="N22" s="89"/>
    </row>
    <row r="23" spans="1:14" x14ac:dyDescent="0.2">
      <c r="A23" s="120"/>
      <c r="B23" s="141" t="s">
        <v>60</v>
      </c>
      <c r="C23" s="142" t="s">
        <v>46</v>
      </c>
      <c r="D23" s="142" t="s">
        <v>27</v>
      </c>
      <c r="E23" s="142" t="s">
        <v>28</v>
      </c>
      <c r="F23" s="89"/>
      <c r="G23" s="139"/>
      <c r="H23" s="89"/>
      <c r="I23" s="89"/>
      <c r="J23" s="89"/>
      <c r="K23" s="89"/>
      <c r="L23" s="89"/>
      <c r="M23" s="89"/>
      <c r="N23" s="89"/>
    </row>
    <row r="24" spans="1:14" x14ac:dyDescent="0.2">
      <c r="A24" s="127" t="e">
        <f t="shared" ref="A24:A30" si="2">A2</f>
        <v>#REF!</v>
      </c>
      <c r="B24" s="143">
        <f t="shared" ref="B24:B30" si="3">C2</f>
        <v>0</v>
      </c>
      <c r="C24" s="144" t="e">
        <f t="shared" ref="C24:C30" si="4">M2</f>
        <v>#REF!</v>
      </c>
      <c r="D24" s="145">
        <v>0</v>
      </c>
      <c r="E24" s="145">
        <v>0</v>
      </c>
      <c r="F24" s="110"/>
      <c r="G24" s="110"/>
      <c r="H24" s="89"/>
      <c r="I24" s="89"/>
      <c r="J24" s="89"/>
      <c r="K24" s="89"/>
      <c r="L24" s="89"/>
      <c r="M24" s="89"/>
      <c r="N24" s="89"/>
    </row>
    <row r="25" spans="1:14" x14ac:dyDescent="0.2">
      <c r="A25" s="127" t="e">
        <f t="shared" si="2"/>
        <v>#REF!</v>
      </c>
      <c r="B25" s="143">
        <f t="shared" si="3"/>
        <v>0</v>
      </c>
      <c r="C25" s="144" t="e">
        <f t="shared" si="4"/>
        <v>#REF!</v>
      </c>
      <c r="D25" s="145">
        <v>0</v>
      </c>
      <c r="E25" s="145">
        <v>0</v>
      </c>
      <c r="F25" s="110"/>
      <c r="G25" s="110"/>
      <c r="H25" s="89"/>
      <c r="I25" s="89"/>
      <c r="J25" s="89"/>
      <c r="K25" s="89"/>
      <c r="L25" s="89"/>
      <c r="M25" s="89"/>
      <c r="N25" s="89"/>
    </row>
    <row r="26" spans="1:14" x14ac:dyDescent="0.2">
      <c r="A26" s="127" t="e">
        <f t="shared" si="2"/>
        <v>#REF!</v>
      </c>
      <c r="B26" s="143">
        <f t="shared" si="3"/>
        <v>0</v>
      </c>
      <c r="C26" s="144" t="e">
        <f t="shared" si="4"/>
        <v>#REF!</v>
      </c>
      <c r="D26" s="145">
        <v>0</v>
      </c>
      <c r="E26" s="145">
        <v>0</v>
      </c>
      <c r="F26" s="110"/>
      <c r="G26" s="110"/>
      <c r="H26" s="89"/>
      <c r="I26" s="89"/>
      <c r="J26" s="89"/>
      <c r="K26" s="89"/>
      <c r="L26" s="89"/>
      <c r="M26" s="89"/>
      <c r="N26" s="89"/>
    </row>
    <row r="27" spans="1:14" x14ac:dyDescent="0.2">
      <c r="A27" s="127" t="e">
        <f t="shared" si="2"/>
        <v>#REF!</v>
      </c>
      <c r="B27" s="143">
        <f t="shared" si="3"/>
        <v>0</v>
      </c>
      <c r="C27" s="144" t="e">
        <f t="shared" si="4"/>
        <v>#REF!</v>
      </c>
      <c r="D27" s="145">
        <v>0</v>
      </c>
      <c r="E27" s="145">
        <v>0</v>
      </c>
      <c r="F27" s="110"/>
      <c r="G27" s="110"/>
      <c r="H27" s="89"/>
      <c r="I27" s="89"/>
      <c r="J27" s="89"/>
      <c r="K27" s="89"/>
      <c r="L27" s="89"/>
      <c r="M27" s="89"/>
      <c r="N27" s="89"/>
    </row>
    <row r="28" spans="1:14" x14ac:dyDescent="0.2">
      <c r="A28" s="127" t="e">
        <f t="shared" si="2"/>
        <v>#REF!</v>
      </c>
      <c r="B28" s="143">
        <f t="shared" si="3"/>
        <v>0</v>
      </c>
      <c r="C28" s="144" t="e">
        <f t="shared" si="4"/>
        <v>#REF!</v>
      </c>
      <c r="D28" s="145">
        <v>0</v>
      </c>
      <c r="E28" s="145">
        <v>0</v>
      </c>
      <c r="F28" s="110"/>
      <c r="G28" s="110"/>
      <c r="H28" s="89"/>
      <c r="I28" s="89"/>
      <c r="J28" s="89"/>
      <c r="K28" s="89"/>
      <c r="L28" s="89"/>
      <c r="M28" s="89"/>
      <c r="N28" s="89"/>
    </row>
    <row r="29" spans="1:14" x14ac:dyDescent="0.2">
      <c r="A29" s="127" t="e">
        <f t="shared" si="2"/>
        <v>#REF!</v>
      </c>
      <c r="B29" s="143">
        <f t="shared" si="3"/>
        <v>0</v>
      </c>
      <c r="C29" s="144" t="e">
        <f t="shared" si="4"/>
        <v>#REF!</v>
      </c>
      <c r="D29" s="145">
        <v>0</v>
      </c>
      <c r="E29" s="145">
        <v>0</v>
      </c>
      <c r="F29" s="110"/>
      <c r="G29" s="110"/>
      <c r="H29" s="89"/>
      <c r="I29" s="89"/>
      <c r="J29" s="89"/>
      <c r="K29" s="89"/>
      <c r="L29" s="89"/>
      <c r="M29" s="89"/>
      <c r="N29" s="89"/>
    </row>
    <row r="30" spans="1:14" x14ac:dyDescent="0.2">
      <c r="A30" s="127" t="e">
        <f t="shared" si="2"/>
        <v>#REF!</v>
      </c>
      <c r="B30" s="143">
        <f t="shared" si="3"/>
        <v>0</v>
      </c>
      <c r="C30" s="144" t="e">
        <f t="shared" si="4"/>
        <v>#REF!</v>
      </c>
      <c r="D30" s="145">
        <v>0</v>
      </c>
      <c r="E30" s="145">
        <v>0</v>
      </c>
      <c r="F30" s="110"/>
      <c r="G30" s="110"/>
      <c r="H30" s="89"/>
      <c r="I30" s="89"/>
      <c r="J30" s="89"/>
      <c r="K30" s="89"/>
      <c r="L30" s="89"/>
      <c r="M30" s="89"/>
      <c r="N30" s="89"/>
    </row>
    <row r="31" spans="1:14" x14ac:dyDescent="0.2">
      <c r="A31" s="127" t="e">
        <f t="shared" ref="A31:A37" si="5">A9</f>
        <v>#REF!</v>
      </c>
      <c r="B31" s="143">
        <f t="shared" ref="B31:B37" si="6">C9</f>
        <v>0</v>
      </c>
      <c r="C31" s="144" t="e">
        <f t="shared" ref="C31:C37" si="7">M9</f>
        <v>#REF!</v>
      </c>
      <c r="D31" s="145">
        <v>0</v>
      </c>
      <c r="E31" s="145">
        <v>0</v>
      </c>
      <c r="F31" s="110"/>
      <c r="G31" s="110"/>
      <c r="H31" s="89"/>
      <c r="I31" s="89"/>
      <c r="J31" s="89"/>
      <c r="K31" s="89"/>
      <c r="L31" s="89"/>
      <c r="M31" s="89"/>
      <c r="N31" s="89"/>
    </row>
    <row r="32" spans="1:14" x14ac:dyDescent="0.2">
      <c r="A32" s="127" t="e">
        <f t="shared" si="5"/>
        <v>#REF!</v>
      </c>
      <c r="B32" s="143">
        <f t="shared" si="6"/>
        <v>0</v>
      </c>
      <c r="C32" s="144" t="e">
        <f t="shared" si="7"/>
        <v>#REF!</v>
      </c>
      <c r="D32" s="145">
        <v>0</v>
      </c>
      <c r="E32" s="145">
        <v>0</v>
      </c>
      <c r="F32" s="110"/>
      <c r="G32" s="110"/>
      <c r="H32" s="89"/>
      <c r="I32" s="89"/>
      <c r="J32" s="89"/>
      <c r="K32" s="89"/>
      <c r="L32" s="89"/>
      <c r="M32" s="89"/>
      <c r="N32" s="89"/>
    </row>
    <row r="33" spans="1:14" x14ac:dyDescent="0.2">
      <c r="A33" s="127" t="e">
        <f t="shared" si="5"/>
        <v>#REF!</v>
      </c>
      <c r="B33" s="143">
        <f t="shared" si="6"/>
        <v>0</v>
      </c>
      <c r="C33" s="144" t="e">
        <f t="shared" si="7"/>
        <v>#REF!</v>
      </c>
      <c r="D33" s="145">
        <v>0</v>
      </c>
      <c r="E33" s="145">
        <v>0</v>
      </c>
      <c r="F33" s="110"/>
      <c r="G33" s="110"/>
      <c r="H33" s="89"/>
      <c r="I33" s="89"/>
      <c r="J33" s="89"/>
      <c r="K33" s="89"/>
      <c r="L33" s="89"/>
      <c r="M33" s="89"/>
      <c r="N33" s="89"/>
    </row>
    <row r="34" spans="1:14" x14ac:dyDescent="0.2">
      <c r="A34" s="127" t="e">
        <f t="shared" si="5"/>
        <v>#REF!</v>
      </c>
      <c r="B34" s="143">
        <f t="shared" si="6"/>
        <v>0</v>
      </c>
      <c r="C34" s="144" t="e">
        <f t="shared" si="7"/>
        <v>#REF!</v>
      </c>
      <c r="D34" s="145">
        <v>0</v>
      </c>
      <c r="E34" s="145">
        <v>0</v>
      </c>
      <c r="F34" s="110"/>
      <c r="G34" s="110"/>
      <c r="H34" s="89"/>
      <c r="I34" s="89"/>
      <c r="J34" s="89"/>
      <c r="K34" s="89"/>
      <c r="L34" s="89"/>
      <c r="M34" s="89"/>
      <c r="N34" s="89"/>
    </row>
    <row r="35" spans="1:14" x14ac:dyDescent="0.2">
      <c r="A35" s="127" t="e">
        <f t="shared" si="5"/>
        <v>#REF!</v>
      </c>
      <c r="B35" s="143">
        <f t="shared" si="6"/>
        <v>0</v>
      </c>
      <c r="C35" s="144" t="e">
        <f t="shared" si="7"/>
        <v>#REF!</v>
      </c>
      <c r="D35" s="145">
        <v>0</v>
      </c>
      <c r="E35" s="145">
        <v>0</v>
      </c>
      <c r="F35" s="110"/>
      <c r="G35" s="110"/>
      <c r="H35" s="89"/>
      <c r="I35" s="89"/>
      <c r="J35" s="89"/>
      <c r="K35" s="89"/>
      <c r="L35" s="89"/>
      <c r="M35" s="89"/>
      <c r="N35" s="89"/>
    </row>
    <row r="36" spans="1:14" x14ac:dyDescent="0.2">
      <c r="A36" s="127" t="e">
        <f t="shared" si="5"/>
        <v>#REF!</v>
      </c>
      <c r="B36" s="143">
        <f t="shared" si="6"/>
        <v>0</v>
      </c>
      <c r="C36" s="144" t="e">
        <f t="shared" si="7"/>
        <v>#REF!</v>
      </c>
      <c r="D36" s="145">
        <v>0</v>
      </c>
      <c r="E36" s="145">
        <v>0</v>
      </c>
      <c r="F36" s="110"/>
      <c r="G36" s="146"/>
      <c r="H36" s="89" t="s">
        <v>64</v>
      </c>
      <c r="I36" s="89"/>
      <c r="J36" s="89"/>
      <c r="K36" s="89"/>
      <c r="L36" s="89"/>
      <c r="M36" s="89"/>
      <c r="N36" s="89"/>
    </row>
    <row r="37" spans="1:14" x14ac:dyDescent="0.2">
      <c r="A37" s="133" t="e">
        <f t="shared" si="5"/>
        <v>#REF!</v>
      </c>
      <c r="B37" s="147" t="e">
        <f t="shared" si="6"/>
        <v>#REF!</v>
      </c>
      <c r="C37" s="147" t="e">
        <f t="shared" si="7"/>
        <v>#REF!</v>
      </c>
      <c r="D37" s="148">
        <v>0</v>
      </c>
      <c r="E37" s="149">
        <v>0</v>
      </c>
      <c r="F37" s="110"/>
      <c r="G37" s="150"/>
      <c r="H37" s="89" t="s">
        <v>127</v>
      </c>
      <c r="I37" s="89"/>
      <c r="J37" s="89"/>
      <c r="K37" s="89"/>
      <c r="L37" s="89"/>
      <c r="M37" s="89"/>
      <c r="N37" s="89"/>
    </row>
    <row r="38" spans="1:14" x14ac:dyDescent="0.2">
      <c r="A38" s="11"/>
      <c r="B38" s="32"/>
      <c r="C38" s="32"/>
      <c r="D38" s="32"/>
      <c r="E38" s="33"/>
      <c r="F38" s="14"/>
      <c r="G38" s="14"/>
      <c r="H38" s="11"/>
      <c r="I38" s="11"/>
      <c r="J38" s="11"/>
      <c r="K38" s="11"/>
      <c r="L38" s="11"/>
      <c r="M38" s="11"/>
      <c r="N38" s="11"/>
    </row>
    <row r="39" spans="1:14" x14ac:dyDescent="0.2">
      <c r="A39" s="11"/>
      <c r="B39" s="11"/>
      <c r="C39" s="11"/>
      <c r="D39" s="11"/>
      <c r="E39" s="11"/>
      <c r="F39" s="11"/>
      <c r="G39" s="11"/>
      <c r="H39" s="34"/>
      <c r="I39" s="11"/>
      <c r="J39" s="11"/>
      <c r="K39" s="11"/>
      <c r="L39" s="11"/>
      <c r="M39" s="11"/>
      <c r="N39" s="11"/>
    </row>
    <row r="40" spans="1:14" x14ac:dyDescent="0.2">
      <c r="B40" s="10"/>
      <c r="H40" s="9"/>
    </row>
  </sheetData>
  <mergeCells count="4">
    <mergeCell ref="A18:F18"/>
    <mergeCell ref="A19:F19"/>
    <mergeCell ref="A20:F20"/>
    <mergeCell ref="A21:F21"/>
  </mergeCells>
  <phoneticPr fontId="0" type="noConversion"/>
  <pageMargins left="0.5" right="0.5" top="1" bottom="1" header="0.5" footer="0.5"/>
  <pageSetup scale="74" orientation="landscape" blackAndWhite="1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626"/>
  <sheetViews>
    <sheetView view="pageBreakPreview" zoomScale="90" zoomScaleNormal="125" zoomScaleSheetLayoutView="90" zoomScalePageLayoutView="125" workbookViewId="0">
      <pane xSplit="1" ySplit="7" topLeftCell="B195" activePane="bottomRight" state="frozen"/>
      <selection pane="topRight" activeCell="B1" sqref="B1"/>
      <selection pane="bottomLeft" activeCell="A8" sqref="A8"/>
      <selection pane="bottomRight" activeCell="A214" sqref="A214"/>
    </sheetView>
  </sheetViews>
  <sheetFormatPr defaultColWidth="13.7109375" defaultRowHeight="12.75" x14ac:dyDescent="0.2"/>
  <cols>
    <col min="1" max="1" width="30.7109375" customWidth="1"/>
    <col min="2" max="2" width="16.140625" style="4" customWidth="1"/>
    <col min="3" max="3" width="13.7109375" style="4" customWidth="1"/>
    <col min="4" max="4" width="14.140625" customWidth="1"/>
    <col min="5" max="5" width="13" customWidth="1"/>
    <col min="6" max="6" width="13" style="3" customWidth="1"/>
    <col min="7" max="7" width="14.42578125" style="3" customWidth="1"/>
    <col min="8" max="8" width="13" style="305" customWidth="1"/>
    <col min="9" max="9" width="13.7109375" style="3" customWidth="1"/>
    <col min="10" max="12" width="13" style="3" customWidth="1"/>
    <col min="13" max="13" width="13" style="6" customWidth="1"/>
    <col min="14" max="14" width="13" style="3" customWidth="1"/>
    <col min="15" max="15" width="13.7109375" style="3" customWidth="1"/>
    <col min="16" max="16" width="13" style="3" customWidth="1"/>
    <col min="17" max="17" width="14.7109375" style="305" customWidth="1"/>
    <col min="18" max="18" width="15.7109375" bestFit="1" customWidth="1"/>
    <col min="19" max="19" width="13.7109375" style="156" customWidth="1"/>
    <col min="20" max="20" width="13.42578125" style="4" customWidth="1"/>
    <col min="21" max="21" width="11.140625" style="4" customWidth="1"/>
    <col min="22" max="22" width="25.5703125" customWidth="1"/>
    <col min="23" max="23" width="17.7109375" bestFit="1" customWidth="1"/>
    <col min="24" max="24" width="10.28515625" style="5" bestFit="1" customWidth="1"/>
    <col min="25" max="39" width="13.7109375" style="11" customWidth="1"/>
  </cols>
  <sheetData>
    <row r="1" spans="1:39" ht="23.1" customHeight="1" x14ac:dyDescent="0.35">
      <c r="A1" s="718" t="s">
        <v>116</v>
      </c>
      <c r="B1" s="719"/>
      <c r="C1" s="50" t="s">
        <v>403</v>
      </c>
      <c r="D1" s="43"/>
      <c r="E1" s="280"/>
      <c r="F1" s="44"/>
      <c r="G1" s="44"/>
      <c r="H1" s="461"/>
      <c r="I1" s="45"/>
      <c r="J1" s="44"/>
      <c r="K1" s="45"/>
      <c r="L1" s="44"/>
      <c r="M1" s="48"/>
      <c r="N1" s="44"/>
      <c r="O1" s="72"/>
      <c r="P1" s="49"/>
      <c r="Q1" s="299"/>
      <c r="R1" s="11"/>
      <c r="S1" s="11"/>
      <c r="T1" s="11"/>
      <c r="U1" s="11"/>
      <c r="V1" s="11"/>
      <c r="W1" s="11"/>
      <c r="X1" s="11"/>
      <c r="Y1" s="365"/>
      <c r="AG1"/>
      <c r="AH1"/>
      <c r="AI1"/>
      <c r="AJ1"/>
      <c r="AK1"/>
      <c r="AL1"/>
      <c r="AM1"/>
    </row>
    <row r="2" spans="1:39" ht="14.1" customHeight="1" x14ac:dyDescent="0.25">
      <c r="A2" s="720" t="s">
        <v>30</v>
      </c>
      <c r="B2" s="721"/>
      <c r="C2" s="109" t="s">
        <v>320</v>
      </c>
      <c r="E2" s="540"/>
      <c r="F2" s="540"/>
      <c r="G2" s="540"/>
      <c r="H2" s="541"/>
      <c r="I2" s="542"/>
      <c r="J2" s="540"/>
      <c r="K2" s="51"/>
      <c r="L2" s="44"/>
      <c r="M2" s="51"/>
      <c r="N2" s="44"/>
      <c r="O2" s="72"/>
      <c r="P2" s="42"/>
      <c r="Q2" s="300"/>
      <c r="R2" s="11"/>
      <c r="S2" s="11"/>
      <c r="T2" s="11"/>
      <c r="U2" s="11"/>
      <c r="V2" s="11"/>
      <c r="W2" s="11"/>
      <c r="X2" s="11"/>
      <c r="AG2"/>
      <c r="AH2"/>
      <c r="AI2"/>
      <c r="AJ2"/>
      <c r="AK2"/>
      <c r="AL2"/>
      <c r="AM2"/>
    </row>
    <row r="3" spans="1:39" ht="15.75" customHeight="1" x14ac:dyDescent="0.25">
      <c r="A3" s="722" t="s">
        <v>406</v>
      </c>
      <c r="B3" s="722"/>
      <c r="C3" s="109" t="s">
        <v>401</v>
      </c>
      <c r="D3" s="44"/>
      <c r="E3" s="540"/>
      <c r="F3" s="540"/>
      <c r="G3" s="540"/>
      <c r="H3" s="541"/>
      <c r="I3" s="542"/>
      <c r="J3" s="540"/>
      <c r="K3" s="51"/>
      <c r="L3" s="44"/>
      <c r="M3" s="51"/>
      <c r="N3" s="44"/>
      <c r="O3" s="72"/>
      <c r="P3" s="42"/>
      <c r="Q3" s="300"/>
      <c r="R3" s="11"/>
      <c r="S3" s="11"/>
      <c r="T3" s="11"/>
      <c r="U3" s="11"/>
      <c r="V3" s="11"/>
      <c r="W3" s="11"/>
      <c r="X3" s="11"/>
      <c r="AG3"/>
      <c r="AH3"/>
      <c r="AI3"/>
      <c r="AJ3"/>
      <c r="AK3"/>
      <c r="AL3"/>
      <c r="AM3"/>
    </row>
    <row r="4" spans="1:39" ht="14.1" customHeight="1" x14ac:dyDescent="0.2">
      <c r="B4" s="109"/>
      <c r="C4" s="109" t="s">
        <v>402</v>
      </c>
      <c r="D4" s="44"/>
      <c r="E4" s="543"/>
      <c r="F4" s="543"/>
      <c r="G4" s="543"/>
      <c r="H4" s="544"/>
      <c r="I4" s="543"/>
      <c r="J4" s="540"/>
      <c r="K4" s="45"/>
      <c r="L4" s="44"/>
      <c r="M4" s="53"/>
      <c r="N4" s="44"/>
      <c r="O4" s="72"/>
      <c r="P4" s="42"/>
      <c r="Q4" s="300"/>
      <c r="R4" s="11"/>
      <c r="S4" s="11"/>
      <c r="T4" s="11"/>
      <c r="U4" s="11"/>
      <c r="V4" s="11"/>
      <c r="W4" s="11"/>
      <c r="X4" s="11"/>
      <c r="AG4"/>
      <c r="AH4"/>
      <c r="AI4"/>
      <c r="AJ4"/>
      <c r="AK4"/>
      <c r="AL4"/>
      <c r="AM4"/>
    </row>
    <row r="5" spans="1:39" x14ac:dyDescent="0.2">
      <c r="A5" s="44"/>
      <c r="B5" s="35"/>
      <c r="C5" s="54"/>
      <c r="D5" s="54"/>
      <c r="E5" s="46"/>
      <c r="F5" s="46"/>
      <c r="G5" s="46"/>
      <c r="H5" s="301" t="s">
        <v>145</v>
      </c>
      <c r="I5" s="46"/>
      <c r="J5" s="46" t="s">
        <v>145</v>
      </c>
      <c r="K5" s="46"/>
      <c r="L5" s="46"/>
      <c r="M5" s="55" t="s">
        <v>145</v>
      </c>
      <c r="N5" s="44"/>
      <c r="O5" s="72"/>
      <c r="P5" s="42"/>
      <c r="Q5" s="300"/>
      <c r="R5" s="11"/>
      <c r="S5" s="11"/>
      <c r="T5" s="11"/>
      <c r="U5" s="11"/>
      <c r="V5" s="11"/>
      <c r="W5" s="11"/>
      <c r="X5" s="11"/>
      <c r="AG5"/>
      <c r="AH5"/>
      <c r="AI5"/>
      <c r="AJ5"/>
      <c r="AK5"/>
      <c r="AL5"/>
      <c r="AM5"/>
    </row>
    <row r="6" spans="1:39" ht="39.75" customHeight="1" x14ac:dyDescent="0.2">
      <c r="A6" s="55" t="s">
        <v>251</v>
      </c>
      <c r="B6" s="55" t="s">
        <v>47</v>
      </c>
      <c r="C6" s="55" t="s">
        <v>29</v>
      </c>
      <c r="D6" s="55" t="s">
        <v>278</v>
      </c>
      <c r="E6" s="435" t="s">
        <v>280</v>
      </c>
      <c r="F6" s="55" t="s">
        <v>279</v>
      </c>
      <c r="G6" s="55" t="s">
        <v>301</v>
      </c>
      <c r="H6" s="55" t="s">
        <v>261</v>
      </c>
      <c r="I6" s="55" t="s">
        <v>262</v>
      </c>
      <c r="J6" s="55" t="s">
        <v>302</v>
      </c>
      <c r="K6" s="55" t="s">
        <v>135</v>
      </c>
      <c r="L6" s="55" t="s">
        <v>173</v>
      </c>
      <c r="M6" s="55" t="s">
        <v>264</v>
      </c>
      <c r="N6" s="55" t="s">
        <v>267</v>
      </c>
      <c r="O6" s="55" t="s">
        <v>181</v>
      </c>
      <c r="P6" s="55" t="s">
        <v>268</v>
      </c>
      <c r="Q6" s="55" t="s">
        <v>269</v>
      </c>
      <c r="R6" s="55" t="s">
        <v>265</v>
      </c>
      <c r="S6" s="55" t="s">
        <v>129</v>
      </c>
      <c r="T6" s="55" t="s">
        <v>266</v>
      </c>
      <c r="U6" s="379"/>
      <c r="V6" s="380"/>
      <c r="W6" s="380"/>
      <c r="X6" s="11"/>
      <c r="AG6"/>
      <c r="AH6"/>
      <c r="AI6"/>
      <c r="AJ6"/>
      <c r="AK6"/>
      <c r="AL6"/>
      <c r="AM6"/>
    </row>
    <row r="7" spans="1:39" x14ac:dyDescent="0.2">
      <c r="B7" s="54"/>
      <c r="C7" s="54"/>
      <c r="D7" s="55"/>
      <c r="E7" s="301"/>
      <c r="F7" s="157"/>
      <c r="G7" s="46"/>
      <c r="H7" s="157"/>
      <c r="I7" s="273"/>
      <c r="J7" s="46"/>
      <c r="K7" s="46"/>
      <c r="L7" s="46"/>
      <c r="M7" s="46"/>
      <c r="N7" s="55"/>
      <c r="O7" s="43"/>
      <c r="P7" s="55"/>
      <c r="Q7" s="43"/>
      <c r="R7" s="83"/>
      <c r="S7" s="54"/>
      <c r="T7" s="301"/>
      <c r="U7" s="31"/>
      <c r="V7" s="11"/>
      <c r="W7" s="11"/>
      <c r="X7" s="11"/>
      <c r="AG7"/>
      <c r="AH7"/>
      <c r="AI7"/>
      <c r="AJ7"/>
      <c r="AK7"/>
      <c r="AL7"/>
      <c r="AM7"/>
    </row>
    <row r="8" spans="1:39" x14ac:dyDescent="0.2">
      <c r="A8" s="282"/>
      <c r="B8" s="284"/>
      <c r="C8" s="285"/>
      <c r="D8" s="69"/>
      <c r="E8" s="462">
        <f t="shared" ref="E8:E16" si="0">D8/8</f>
        <v>0</v>
      </c>
      <c r="F8" s="484"/>
      <c r="G8" s="223">
        <f t="shared" ref="G8:G28" si="1">E8*F8</f>
        <v>0</v>
      </c>
      <c r="H8" s="484"/>
      <c r="I8" s="484"/>
      <c r="J8" s="223">
        <f t="shared" ref="J8:J28" si="2">(H8+I8)*E8</f>
        <v>0</v>
      </c>
      <c r="K8" s="485"/>
      <c r="L8" s="58"/>
      <c r="M8" s="225">
        <f t="shared" ref="M8:M28" si="3">K8*L8</f>
        <v>0</v>
      </c>
      <c r="N8" s="491"/>
      <c r="O8" s="58"/>
      <c r="P8" s="223">
        <f t="shared" ref="P8:P28" si="4">N8*O8</f>
        <v>0</v>
      </c>
      <c r="Q8" s="215">
        <v>0</v>
      </c>
      <c r="R8" s="490">
        <f t="shared" ref="R8:R16" si="5">G8+J8+M8+P8+Q8</f>
        <v>0</v>
      </c>
      <c r="S8" s="57">
        <f t="shared" ref="S8:S18" si="6">-R8*0.0225</f>
        <v>0</v>
      </c>
      <c r="T8" s="518">
        <f>-R8*0.1</f>
        <v>0</v>
      </c>
      <c r="U8" s="365"/>
      <c r="V8" s="367"/>
      <c r="W8" s="367"/>
      <c r="X8" s="11"/>
      <c r="AG8"/>
      <c r="AH8"/>
      <c r="AI8"/>
      <c r="AJ8"/>
      <c r="AK8"/>
      <c r="AL8"/>
      <c r="AM8"/>
    </row>
    <row r="9" spans="1:39" x14ac:dyDescent="0.2">
      <c r="A9" s="282"/>
      <c r="B9" s="284"/>
      <c r="C9" s="285"/>
      <c r="D9" s="69"/>
      <c r="E9" s="462">
        <f>D9/8</f>
        <v>0</v>
      </c>
      <c r="F9" s="484"/>
      <c r="G9" s="223">
        <f>E9*F9</f>
        <v>0</v>
      </c>
      <c r="H9" s="484"/>
      <c r="I9" s="484"/>
      <c r="J9" s="223">
        <f>(H9+I9)*E9</f>
        <v>0</v>
      </c>
      <c r="K9" s="485"/>
      <c r="L9" s="58"/>
      <c r="M9" s="225">
        <f>K9*L9</f>
        <v>0</v>
      </c>
      <c r="N9" s="491"/>
      <c r="O9" s="58"/>
      <c r="P9" s="223">
        <f>N9*O9</f>
        <v>0</v>
      </c>
      <c r="Q9" s="215">
        <v>0</v>
      </c>
      <c r="R9" s="490">
        <f>G9+J9+M9+P9+Q9</f>
        <v>0</v>
      </c>
      <c r="S9" s="518">
        <f>-R9*0.0225</f>
        <v>0</v>
      </c>
      <c r="T9" s="518">
        <f>-R9*0.1</f>
        <v>0</v>
      </c>
      <c r="U9" s="365"/>
      <c r="V9" s="367"/>
      <c r="W9" s="367"/>
      <c r="X9" s="419"/>
      <c r="Y9" s="419"/>
      <c r="Z9" s="419"/>
      <c r="AA9" s="419"/>
      <c r="AB9" s="419"/>
      <c r="AC9" s="419"/>
      <c r="AD9" s="419"/>
      <c r="AE9" s="419"/>
      <c r="AF9" s="419"/>
      <c r="AG9"/>
      <c r="AH9"/>
      <c r="AI9"/>
      <c r="AJ9"/>
      <c r="AK9"/>
      <c r="AL9"/>
      <c r="AM9"/>
    </row>
    <row r="10" spans="1:39" x14ac:dyDescent="0.2">
      <c r="A10" s="282"/>
      <c r="B10" s="284"/>
      <c r="C10" s="285"/>
      <c r="D10" s="69"/>
      <c r="E10" s="462">
        <f t="shared" si="0"/>
        <v>0</v>
      </c>
      <c r="F10" s="484"/>
      <c r="G10" s="223">
        <f t="shared" si="1"/>
        <v>0</v>
      </c>
      <c r="H10" s="484"/>
      <c r="I10" s="484"/>
      <c r="J10" s="223">
        <f t="shared" si="2"/>
        <v>0</v>
      </c>
      <c r="K10" s="485"/>
      <c r="L10" s="58"/>
      <c r="M10" s="225">
        <f t="shared" si="3"/>
        <v>0</v>
      </c>
      <c r="N10" s="491"/>
      <c r="O10" s="58"/>
      <c r="P10" s="223">
        <f t="shared" si="4"/>
        <v>0</v>
      </c>
      <c r="Q10" s="215">
        <v>0</v>
      </c>
      <c r="R10" s="490">
        <f t="shared" si="5"/>
        <v>0</v>
      </c>
      <c r="S10" s="518">
        <f t="shared" si="6"/>
        <v>0</v>
      </c>
      <c r="T10" s="518">
        <v>0</v>
      </c>
      <c r="U10" s="365"/>
      <c r="V10" s="367"/>
      <c r="W10" s="367"/>
      <c r="X10" s="419"/>
      <c r="Y10" s="419"/>
      <c r="Z10" s="419"/>
      <c r="AA10" s="419"/>
      <c r="AB10" s="419"/>
      <c r="AC10" s="419"/>
      <c r="AD10" s="419"/>
      <c r="AE10" s="419"/>
      <c r="AF10" s="419"/>
      <c r="AG10"/>
      <c r="AH10"/>
      <c r="AI10"/>
      <c r="AJ10"/>
      <c r="AK10"/>
      <c r="AL10"/>
      <c r="AM10"/>
    </row>
    <row r="11" spans="1:39" x14ac:dyDescent="0.2">
      <c r="A11" s="282"/>
      <c r="B11" s="284"/>
      <c r="C11" s="285"/>
      <c r="D11" s="69"/>
      <c r="E11" s="462">
        <f t="shared" si="0"/>
        <v>0</v>
      </c>
      <c r="F11" s="484"/>
      <c r="G11" s="223">
        <f t="shared" si="1"/>
        <v>0</v>
      </c>
      <c r="H11" s="484"/>
      <c r="I11" s="484"/>
      <c r="J11" s="223">
        <f t="shared" si="2"/>
        <v>0</v>
      </c>
      <c r="K11" s="485"/>
      <c r="L11" s="58"/>
      <c r="M11" s="225">
        <f t="shared" si="3"/>
        <v>0</v>
      </c>
      <c r="N11" s="491"/>
      <c r="O11" s="58"/>
      <c r="P11" s="223">
        <f t="shared" si="4"/>
        <v>0</v>
      </c>
      <c r="Q11" s="215">
        <v>0</v>
      </c>
      <c r="R11" s="490">
        <f t="shared" si="5"/>
        <v>0</v>
      </c>
      <c r="S11" s="518">
        <f t="shared" si="6"/>
        <v>0</v>
      </c>
      <c r="T11" s="518">
        <f t="shared" ref="T11:T17" si="7">-R11*0.1</f>
        <v>0</v>
      </c>
      <c r="U11" s="365"/>
      <c r="V11" s="367"/>
      <c r="W11" s="367"/>
      <c r="X11" s="419"/>
      <c r="Y11" s="419"/>
      <c r="Z11" s="419"/>
      <c r="AA11" s="419"/>
      <c r="AB11" s="419"/>
      <c r="AC11" s="419"/>
      <c r="AD11" s="419"/>
      <c r="AE11" s="419"/>
      <c r="AF11" s="419"/>
      <c r="AG11"/>
      <c r="AH11"/>
      <c r="AI11"/>
      <c r="AJ11"/>
      <c r="AK11"/>
      <c r="AL11"/>
      <c r="AM11"/>
    </row>
    <row r="12" spans="1:39" x14ac:dyDescent="0.2">
      <c r="A12" s="667"/>
      <c r="B12" s="284"/>
      <c r="C12" s="285"/>
      <c r="D12" s="69"/>
      <c r="E12" s="462">
        <f>D12/8</f>
        <v>0</v>
      </c>
      <c r="F12" s="484"/>
      <c r="G12" s="223">
        <f>E12*F12</f>
        <v>0</v>
      </c>
      <c r="H12" s="484"/>
      <c r="I12" s="484"/>
      <c r="J12" s="223">
        <f>(H12+I12)*E12</f>
        <v>0</v>
      </c>
      <c r="K12" s="485"/>
      <c r="L12" s="58"/>
      <c r="M12" s="225">
        <f>K12*L12</f>
        <v>0</v>
      </c>
      <c r="N12" s="491"/>
      <c r="O12" s="58"/>
      <c r="P12" s="223">
        <f>N12*O12</f>
        <v>0</v>
      </c>
      <c r="Q12" s="215">
        <v>0</v>
      </c>
      <c r="R12" s="490">
        <f>G12+J12+M12+P12+Q12</f>
        <v>0</v>
      </c>
      <c r="S12" s="518">
        <f>-R12*0.0225</f>
        <v>0</v>
      </c>
      <c r="T12" s="518">
        <f t="shared" si="7"/>
        <v>0</v>
      </c>
      <c r="U12" s="365"/>
      <c r="V12" s="367"/>
      <c r="W12" s="367"/>
      <c r="X12" s="419"/>
      <c r="Y12" s="419"/>
      <c r="Z12" s="419"/>
      <c r="AA12" s="419"/>
      <c r="AB12" s="419"/>
      <c r="AC12" s="419"/>
      <c r="AD12" s="419"/>
      <c r="AE12" s="419"/>
      <c r="AF12" s="419"/>
      <c r="AG12"/>
      <c r="AH12"/>
      <c r="AI12"/>
      <c r="AJ12"/>
      <c r="AK12"/>
      <c r="AL12"/>
      <c r="AM12"/>
    </row>
    <row r="13" spans="1:39" x14ac:dyDescent="0.2">
      <c r="A13" s="282"/>
      <c r="B13" s="284"/>
      <c r="C13" s="285"/>
      <c r="D13" s="69"/>
      <c r="E13" s="462">
        <f>D13/8</f>
        <v>0</v>
      </c>
      <c r="F13" s="484"/>
      <c r="G13" s="223">
        <f>E13*F13</f>
        <v>0</v>
      </c>
      <c r="H13" s="484"/>
      <c r="I13" s="484"/>
      <c r="J13" s="223">
        <f>(H13+I13)*E13</f>
        <v>0</v>
      </c>
      <c r="K13" s="485"/>
      <c r="L13" s="58"/>
      <c r="M13" s="225">
        <f>K13*L13</f>
        <v>0</v>
      </c>
      <c r="N13" s="491"/>
      <c r="O13" s="58"/>
      <c r="P13" s="223">
        <f>N13*O13</f>
        <v>0</v>
      </c>
      <c r="Q13" s="215">
        <v>0</v>
      </c>
      <c r="R13" s="490">
        <f>G13+J13+M13+P13+Q13</f>
        <v>0</v>
      </c>
      <c r="S13" s="518">
        <f>-R13*0.0225</f>
        <v>0</v>
      </c>
      <c r="T13" s="518">
        <f t="shared" si="7"/>
        <v>0</v>
      </c>
      <c r="U13" s="365"/>
      <c r="V13" s="367"/>
      <c r="W13" s="367"/>
      <c r="X13" s="419"/>
      <c r="Y13" s="419"/>
      <c r="Z13" s="419"/>
      <c r="AA13" s="419"/>
      <c r="AB13" s="419"/>
      <c r="AC13" s="419"/>
      <c r="AD13" s="419"/>
      <c r="AE13" s="419"/>
      <c r="AF13" s="419"/>
      <c r="AG13"/>
      <c r="AH13"/>
      <c r="AI13"/>
      <c r="AJ13"/>
      <c r="AK13"/>
      <c r="AL13"/>
      <c r="AM13"/>
    </row>
    <row r="14" spans="1:39" x14ac:dyDescent="0.2">
      <c r="A14" s="667"/>
      <c r="B14" s="284"/>
      <c r="C14" s="285"/>
      <c r="D14" s="69"/>
      <c r="E14" s="462">
        <f t="shared" si="0"/>
        <v>0</v>
      </c>
      <c r="F14" s="484"/>
      <c r="G14" s="223">
        <f t="shared" si="1"/>
        <v>0</v>
      </c>
      <c r="H14" s="484"/>
      <c r="I14" s="484"/>
      <c r="J14" s="223">
        <f t="shared" si="2"/>
        <v>0</v>
      </c>
      <c r="K14" s="485"/>
      <c r="L14" s="58"/>
      <c r="M14" s="225">
        <f t="shared" si="3"/>
        <v>0</v>
      </c>
      <c r="N14" s="491"/>
      <c r="O14" s="58"/>
      <c r="P14" s="223">
        <f t="shared" si="4"/>
        <v>0</v>
      </c>
      <c r="Q14" s="215">
        <v>0</v>
      </c>
      <c r="R14" s="490">
        <f t="shared" si="5"/>
        <v>0</v>
      </c>
      <c r="S14" s="518">
        <f>(-R14*0.0225)</f>
        <v>0</v>
      </c>
      <c r="T14" s="518">
        <f>-R14*0.1</f>
        <v>0</v>
      </c>
      <c r="U14" s="365"/>
      <c r="V14" s="367"/>
      <c r="W14" s="367"/>
      <c r="X14" s="419"/>
      <c r="Y14" s="419"/>
      <c r="Z14" s="419"/>
      <c r="AA14" s="419"/>
      <c r="AB14" s="419"/>
      <c r="AC14" s="419"/>
      <c r="AD14" s="419"/>
      <c r="AE14" s="419"/>
      <c r="AF14" s="419"/>
      <c r="AG14"/>
      <c r="AH14"/>
      <c r="AI14"/>
      <c r="AJ14"/>
      <c r="AK14"/>
      <c r="AL14"/>
      <c r="AM14"/>
    </row>
    <row r="15" spans="1:39" x14ac:dyDescent="0.2">
      <c r="A15" s="282"/>
      <c r="B15" s="284"/>
      <c r="C15" s="285"/>
      <c r="D15" s="69"/>
      <c r="E15" s="462">
        <f>D15/8</f>
        <v>0</v>
      </c>
      <c r="F15" s="484"/>
      <c r="G15" s="223">
        <f>E15*F15</f>
        <v>0</v>
      </c>
      <c r="H15" s="484"/>
      <c r="I15" s="484"/>
      <c r="J15" s="223">
        <f>(H15+I15)*E15</f>
        <v>0</v>
      </c>
      <c r="K15" s="485"/>
      <c r="L15" s="58"/>
      <c r="M15" s="225">
        <f>K15*L15</f>
        <v>0</v>
      </c>
      <c r="N15" s="492"/>
      <c r="O15" s="58"/>
      <c r="P15" s="223">
        <f>N15*O15</f>
        <v>0</v>
      </c>
      <c r="Q15" s="215">
        <v>0</v>
      </c>
      <c r="R15" s="490">
        <f>G15+J15+M15+P15+Q15</f>
        <v>0</v>
      </c>
      <c r="S15" s="518">
        <f>-R15*0.0225</f>
        <v>0</v>
      </c>
      <c r="T15" s="518">
        <f t="shared" si="7"/>
        <v>0</v>
      </c>
      <c r="U15" s="419"/>
      <c r="V15" s="367"/>
      <c r="W15" s="367"/>
      <c r="X15" s="419"/>
      <c r="Y15" s="419"/>
      <c r="Z15" s="419"/>
      <c r="AA15" s="419"/>
      <c r="AB15" s="419"/>
      <c r="AC15" s="419"/>
      <c r="AD15" s="419"/>
      <c r="AE15" s="419"/>
      <c r="AF15" s="419"/>
      <c r="AG15"/>
      <c r="AH15"/>
      <c r="AI15"/>
      <c r="AJ15"/>
      <c r="AK15"/>
      <c r="AL15"/>
      <c r="AM15"/>
    </row>
    <row r="16" spans="1:39" x14ac:dyDescent="0.2">
      <c r="A16" s="667"/>
      <c r="B16" s="284"/>
      <c r="C16" s="285"/>
      <c r="D16" s="69"/>
      <c r="E16" s="462">
        <f t="shared" si="0"/>
        <v>0</v>
      </c>
      <c r="F16" s="484"/>
      <c r="G16" s="223">
        <f t="shared" si="1"/>
        <v>0</v>
      </c>
      <c r="H16" s="484"/>
      <c r="I16" s="484"/>
      <c r="J16" s="223">
        <f t="shared" si="2"/>
        <v>0</v>
      </c>
      <c r="K16" s="485"/>
      <c r="L16" s="58"/>
      <c r="M16" s="225">
        <f t="shared" si="3"/>
        <v>0</v>
      </c>
      <c r="N16" s="492"/>
      <c r="O16" s="58"/>
      <c r="P16" s="223">
        <f t="shared" si="4"/>
        <v>0</v>
      </c>
      <c r="Q16" s="215">
        <v>0</v>
      </c>
      <c r="R16" s="490">
        <f t="shared" si="5"/>
        <v>0</v>
      </c>
      <c r="S16" s="57">
        <f>-R16*0.0225</f>
        <v>0</v>
      </c>
      <c r="T16" s="518">
        <f t="shared" si="7"/>
        <v>0</v>
      </c>
      <c r="U16" s="11"/>
      <c r="V16" s="367"/>
      <c r="W16" s="367"/>
      <c r="X16" s="11"/>
      <c r="AG16"/>
      <c r="AH16"/>
      <c r="AI16"/>
      <c r="AJ16"/>
      <c r="AK16"/>
      <c r="AL16"/>
      <c r="AM16"/>
    </row>
    <row r="17" spans="1:39" x14ac:dyDescent="0.2">
      <c r="A17" s="282"/>
      <c r="B17" s="284"/>
      <c r="C17" s="285"/>
      <c r="D17" s="69"/>
      <c r="E17" s="462">
        <f t="shared" ref="E17:E28" si="8">D17/8</f>
        <v>0</v>
      </c>
      <c r="F17" s="484"/>
      <c r="G17" s="223">
        <f t="shared" si="1"/>
        <v>0</v>
      </c>
      <c r="H17" s="484"/>
      <c r="I17" s="484"/>
      <c r="J17" s="223">
        <f t="shared" si="2"/>
        <v>0</v>
      </c>
      <c r="K17" s="485"/>
      <c r="L17" s="58"/>
      <c r="M17" s="225">
        <f t="shared" si="3"/>
        <v>0</v>
      </c>
      <c r="N17" s="491"/>
      <c r="O17" s="58"/>
      <c r="P17" s="223">
        <f t="shared" si="4"/>
        <v>0</v>
      </c>
      <c r="Q17" s="215">
        <v>0</v>
      </c>
      <c r="R17" s="490">
        <f t="shared" ref="R17:R28" si="9">G17+J17+M17+P17+Q17</f>
        <v>0</v>
      </c>
      <c r="S17" s="57">
        <f t="shared" si="6"/>
        <v>0</v>
      </c>
      <c r="T17" s="518">
        <f t="shared" si="7"/>
        <v>0</v>
      </c>
      <c r="U17" s="365"/>
      <c r="V17" s="367"/>
      <c r="W17" s="367"/>
      <c r="X17" s="11"/>
      <c r="AG17"/>
      <c r="AH17"/>
      <c r="AI17"/>
      <c r="AJ17"/>
      <c r="AK17"/>
      <c r="AL17"/>
      <c r="AM17"/>
    </row>
    <row r="18" spans="1:39" x14ac:dyDescent="0.2">
      <c r="A18" s="282"/>
      <c r="B18" s="284"/>
      <c r="C18" s="285"/>
      <c r="D18" s="69"/>
      <c r="E18" s="462">
        <f>D18/8</f>
        <v>0</v>
      </c>
      <c r="F18" s="484"/>
      <c r="G18" s="223">
        <f t="shared" si="1"/>
        <v>0</v>
      </c>
      <c r="H18" s="484"/>
      <c r="I18" s="484"/>
      <c r="J18" s="223">
        <f t="shared" si="2"/>
        <v>0</v>
      </c>
      <c r="K18" s="485"/>
      <c r="L18" s="58"/>
      <c r="M18" s="225">
        <f t="shared" si="3"/>
        <v>0</v>
      </c>
      <c r="N18" s="491"/>
      <c r="O18" s="58"/>
      <c r="P18" s="223">
        <f t="shared" si="4"/>
        <v>0</v>
      </c>
      <c r="Q18" s="215">
        <v>0</v>
      </c>
      <c r="R18" s="490">
        <f>G18+J18+M18+P18+Q18</f>
        <v>0</v>
      </c>
      <c r="S18" s="518">
        <f t="shared" si="6"/>
        <v>0</v>
      </c>
      <c r="T18" s="518">
        <f>-R18*0.1</f>
        <v>0</v>
      </c>
      <c r="U18" s="365"/>
      <c r="V18" s="367"/>
      <c r="W18" s="367"/>
      <c r="X18" s="419"/>
      <c r="Y18" s="419"/>
      <c r="Z18" s="419"/>
      <c r="AA18" s="419"/>
      <c r="AB18" s="419"/>
      <c r="AC18" s="419"/>
      <c r="AD18" s="419"/>
      <c r="AE18" s="419"/>
      <c r="AF18" s="419"/>
      <c r="AG18"/>
      <c r="AH18"/>
      <c r="AI18"/>
      <c r="AJ18"/>
      <c r="AK18"/>
      <c r="AL18"/>
      <c r="AM18"/>
    </row>
    <row r="19" spans="1:39" x14ac:dyDescent="0.2">
      <c r="A19" s="667"/>
      <c r="B19" s="284"/>
      <c r="C19" s="285"/>
      <c r="D19" s="69"/>
      <c r="E19" s="462">
        <f>D19/8</f>
        <v>0</v>
      </c>
      <c r="F19" s="484"/>
      <c r="G19" s="223">
        <f t="shared" si="1"/>
        <v>0</v>
      </c>
      <c r="H19" s="484"/>
      <c r="I19" s="484"/>
      <c r="J19" s="223">
        <f t="shared" si="2"/>
        <v>0</v>
      </c>
      <c r="K19" s="485"/>
      <c r="L19" s="58"/>
      <c r="M19" s="225">
        <f t="shared" si="3"/>
        <v>0</v>
      </c>
      <c r="N19" s="491"/>
      <c r="O19" s="58"/>
      <c r="P19" s="223">
        <f t="shared" si="4"/>
        <v>0</v>
      </c>
      <c r="Q19" s="215">
        <v>0</v>
      </c>
      <c r="R19" s="490">
        <f t="shared" si="9"/>
        <v>0</v>
      </c>
      <c r="S19" s="57">
        <f>(-R19*0.0225)</f>
        <v>0</v>
      </c>
      <c r="T19" s="518">
        <v>0</v>
      </c>
      <c r="U19" s="365"/>
      <c r="V19" s="367"/>
      <c r="W19" s="367"/>
      <c r="X19" s="11"/>
      <c r="AG19"/>
      <c r="AH19"/>
      <c r="AI19"/>
      <c r="AJ19"/>
      <c r="AK19"/>
      <c r="AL19"/>
      <c r="AM19"/>
    </row>
    <row r="20" spans="1:39" x14ac:dyDescent="0.2">
      <c r="A20" s="667"/>
      <c r="B20" s="284"/>
      <c r="C20" s="285"/>
      <c r="D20" s="69"/>
      <c r="E20" s="462">
        <f t="shared" si="8"/>
        <v>0</v>
      </c>
      <c r="F20" s="484"/>
      <c r="G20" s="223">
        <f t="shared" si="1"/>
        <v>0</v>
      </c>
      <c r="H20" s="484"/>
      <c r="I20" s="484"/>
      <c r="J20" s="223">
        <f t="shared" si="2"/>
        <v>0</v>
      </c>
      <c r="K20" s="485"/>
      <c r="L20" s="58"/>
      <c r="M20" s="225">
        <f t="shared" si="3"/>
        <v>0</v>
      </c>
      <c r="N20" s="491"/>
      <c r="O20" s="58"/>
      <c r="P20" s="223">
        <f t="shared" si="4"/>
        <v>0</v>
      </c>
      <c r="Q20" s="215">
        <v>0</v>
      </c>
      <c r="R20" s="490">
        <f t="shared" si="9"/>
        <v>0</v>
      </c>
      <c r="S20" s="57">
        <f t="shared" ref="S20:S28" si="10">-R20*0.0225</f>
        <v>0</v>
      </c>
      <c r="T20" s="57">
        <f>-(R20)*0.1</f>
        <v>0</v>
      </c>
      <c r="U20" s="559"/>
      <c r="V20" s="367"/>
      <c r="W20" s="367"/>
      <c r="X20" s="11"/>
      <c r="AG20"/>
      <c r="AH20"/>
      <c r="AI20"/>
      <c r="AJ20"/>
      <c r="AK20"/>
      <c r="AL20"/>
      <c r="AM20"/>
    </row>
    <row r="21" spans="1:39" x14ac:dyDescent="0.2">
      <c r="A21" s="282"/>
      <c r="B21" s="284"/>
      <c r="C21" s="285"/>
      <c r="D21" s="69"/>
      <c r="E21" s="462">
        <f t="shared" si="8"/>
        <v>0</v>
      </c>
      <c r="F21" s="484"/>
      <c r="G21" s="223">
        <f t="shared" si="1"/>
        <v>0</v>
      </c>
      <c r="H21" s="484"/>
      <c r="I21" s="484"/>
      <c r="J21" s="223">
        <f t="shared" si="2"/>
        <v>0</v>
      </c>
      <c r="K21" s="485"/>
      <c r="L21" s="58"/>
      <c r="M21" s="225">
        <f t="shared" si="3"/>
        <v>0</v>
      </c>
      <c r="N21" s="492"/>
      <c r="O21" s="58"/>
      <c r="P21" s="223">
        <f t="shared" si="4"/>
        <v>0</v>
      </c>
      <c r="Q21" s="215">
        <v>0</v>
      </c>
      <c r="R21" s="490">
        <f t="shared" si="9"/>
        <v>0</v>
      </c>
      <c r="S21" s="57">
        <f>-R21*0.0225</f>
        <v>0</v>
      </c>
      <c r="T21" s="57">
        <f>-R21*0.1</f>
        <v>0</v>
      </c>
      <c r="U21" s="559"/>
      <c r="V21" s="367"/>
      <c r="W21" s="367"/>
      <c r="X21" s="11"/>
      <c r="AG21"/>
      <c r="AH21"/>
      <c r="AI21"/>
      <c r="AJ21"/>
      <c r="AK21"/>
      <c r="AL21"/>
      <c r="AM21"/>
    </row>
    <row r="22" spans="1:39" ht="13.5" customHeight="1" x14ac:dyDescent="0.2">
      <c r="A22" s="282"/>
      <c r="B22" s="284"/>
      <c r="C22" s="285"/>
      <c r="D22" s="69"/>
      <c r="E22" s="462">
        <f>D22/8</f>
        <v>0</v>
      </c>
      <c r="F22" s="484"/>
      <c r="G22" s="223">
        <f t="shared" si="1"/>
        <v>0</v>
      </c>
      <c r="H22" s="484"/>
      <c r="I22" s="484"/>
      <c r="J22" s="223">
        <f t="shared" si="2"/>
        <v>0</v>
      </c>
      <c r="K22" s="485"/>
      <c r="L22" s="58"/>
      <c r="M22" s="225">
        <f t="shared" si="3"/>
        <v>0</v>
      </c>
      <c r="N22" s="492"/>
      <c r="O22" s="58"/>
      <c r="P22" s="223">
        <f t="shared" si="4"/>
        <v>0</v>
      </c>
      <c r="Q22" s="215">
        <v>0</v>
      </c>
      <c r="R22" s="490">
        <f>G22+J22+M22+P22+Q22</f>
        <v>0</v>
      </c>
      <c r="S22" s="518">
        <f>-R22*0.0225</f>
        <v>0</v>
      </c>
      <c r="T22" s="536">
        <f>(-R22*0.1)</f>
        <v>0</v>
      </c>
      <c r="U22" s="365"/>
      <c r="V22" s="367"/>
      <c r="W22" s="367"/>
      <c r="X22" s="419"/>
      <c r="Y22" s="419"/>
      <c r="Z22" s="419"/>
      <c r="AA22" s="419"/>
      <c r="AB22" s="419"/>
      <c r="AC22" s="419"/>
      <c r="AD22" s="419"/>
      <c r="AE22" s="419"/>
      <c r="AF22" s="419"/>
      <c r="AG22"/>
      <c r="AH22"/>
      <c r="AI22"/>
      <c r="AJ22"/>
      <c r="AK22"/>
      <c r="AL22"/>
      <c r="AM22"/>
    </row>
    <row r="23" spans="1:39" x14ac:dyDescent="0.2">
      <c r="A23" s="282"/>
      <c r="B23" s="284"/>
      <c r="C23" s="285"/>
      <c r="D23" s="69"/>
      <c r="E23" s="462">
        <f>D23/8</f>
        <v>0</v>
      </c>
      <c r="F23" s="484"/>
      <c r="G23" s="223">
        <f t="shared" si="1"/>
        <v>0</v>
      </c>
      <c r="H23" s="484"/>
      <c r="I23" s="484"/>
      <c r="J23" s="223">
        <f t="shared" si="2"/>
        <v>0</v>
      </c>
      <c r="K23" s="485"/>
      <c r="L23" s="58"/>
      <c r="M23" s="225">
        <f t="shared" si="3"/>
        <v>0</v>
      </c>
      <c r="N23" s="492"/>
      <c r="O23" s="58"/>
      <c r="P23" s="223">
        <f t="shared" si="4"/>
        <v>0</v>
      </c>
      <c r="Q23" s="215">
        <v>0</v>
      </c>
      <c r="R23" s="490">
        <f>G23+J23+M23+P23+Q23</f>
        <v>0</v>
      </c>
      <c r="S23" s="518">
        <f t="shared" si="10"/>
        <v>0</v>
      </c>
      <c r="T23" s="518">
        <f>-R23*0.1</f>
        <v>0</v>
      </c>
      <c r="U23" s="419"/>
      <c r="V23" s="367"/>
      <c r="W23" s="367"/>
      <c r="X23" s="419"/>
      <c r="Y23" s="419"/>
      <c r="Z23" s="419"/>
      <c r="AA23" s="419"/>
      <c r="AB23" s="419"/>
      <c r="AC23" s="419"/>
      <c r="AD23" s="419"/>
      <c r="AE23" s="419"/>
      <c r="AF23" s="419"/>
      <c r="AG23"/>
      <c r="AH23"/>
      <c r="AI23"/>
      <c r="AJ23"/>
      <c r="AK23"/>
      <c r="AL23"/>
      <c r="AM23"/>
    </row>
    <row r="24" spans="1:39" x14ac:dyDescent="0.2">
      <c r="A24" s="282"/>
      <c r="B24" s="284"/>
      <c r="C24" s="285"/>
      <c r="D24" s="69"/>
      <c r="E24" s="462">
        <f t="shared" si="8"/>
        <v>0</v>
      </c>
      <c r="F24" s="484"/>
      <c r="G24" s="223">
        <f t="shared" si="1"/>
        <v>0</v>
      </c>
      <c r="H24" s="484"/>
      <c r="I24" s="484"/>
      <c r="J24" s="223">
        <f t="shared" si="2"/>
        <v>0</v>
      </c>
      <c r="K24" s="485"/>
      <c r="L24" s="58"/>
      <c r="M24" s="225">
        <f t="shared" si="3"/>
        <v>0</v>
      </c>
      <c r="N24" s="492"/>
      <c r="O24" s="58"/>
      <c r="P24" s="223">
        <f t="shared" si="4"/>
        <v>0</v>
      </c>
      <c r="Q24" s="215">
        <v>0</v>
      </c>
      <c r="R24" s="490">
        <f t="shared" si="9"/>
        <v>0</v>
      </c>
      <c r="S24" s="57">
        <f t="shared" si="10"/>
        <v>0</v>
      </c>
      <c r="T24" s="57">
        <f>-R24*0.1</f>
        <v>0</v>
      </c>
      <c r="U24" s="11"/>
      <c r="V24" s="367"/>
      <c r="W24" s="367"/>
      <c r="X24" s="11"/>
      <c r="AG24"/>
      <c r="AH24"/>
      <c r="AI24"/>
      <c r="AJ24"/>
      <c r="AK24"/>
      <c r="AL24"/>
      <c r="AM24"/>
    </row>
    <row r="25" spans="1:39" x14ac:dyDescent="0.2">
      <c r="A25" s="282"/>
      <c r="B25" s="284"/>
      <c r="C25" s="285"/>
      <c r="D25" s="69"/>
      <c r="E25" s="462">
        <f>D25/8</f>
        <v>0</v>
      </c>
      <c r="F25" s="484"/>
      <c r="G25" s="223">
        <f>E25*F25</f>
        <v>0</v>
      </c>
      <c r="H25" s="484"/>
      <c r="I25" s="484"/>
      <c r="J25" s="223">
        <f>(H25+I25)*E25</f>
        <v>0</v>
      </c>
      <c r="K25" s="485"/>
      <c r="L25" s="58"/>
      <c r="M25" s="225">
        <f>K25*L25</f>
        <v>0</v>
      </c>
      <c r="N25" s="492"/>
      <c r="O25" s="58"/>
      <c r="P25" s="223">
        <f>N25*O25</f>
        <v>0</v>
      </c>
      <c r="Q25" s="215">
        <v>0</v>
      </c>
      <c r="R25" s="490">
        <f>G25+J25+M25+P25+Q25</f>
        <v>0</v>
      </c>
      <c r="S25" s="518">
        <f>-R25*0.0225</f>
        <v>0</v>
      </c>
      <c r="T25" s="518">
        <f t="shared" ref="T25:T28" si="11">-R25*0.1</f>
        <v>0</v>
      </c>
      <c r="U25" s="419"/>
      <c r="V25" s="367"/>
      <c r="W25" s="367"/>
      <c r="X25" s="419"/>
      <c r="Y25" s="419"/>
      <c r="Z25" s="419"/>
      <c r="AA25" s="419"/>
      <c r="AB25" s="419"/>
      <c r="AC25" s="419"/>
      <c r="AD25" s="419"/>
      <c r="AE25" s="419"/>
      <c r="AF25" s="419"/>
      <c r="AG25"/>
      <c r="AH25"/>
      <c r="AI25"/>
      <c r="AJ25"/>
      <c r="AK25"/>
      <c r="AL25"/>
      <c r="AM25"/>
    </row>
    <row r="26" spans="1:39" x14ac:dyDescent="0.2">
      <c r="A26" s="667"/>
      <c r="B26" s="284"/>
      <c r="C26" s="285"/>
      <c r="D26" s="69"/>
      <c r="E26" s="462">
        <f>D26/8</f>
        <v>0</v>
      </c>
      <c r="F26" s="484"/>
      <c r="G26" s="223">
        <f>E26*F26</f>
        <v>0</v>
      </c>
      <c r="H26" s="484"/>
      <c r="I26" s="484"/>
      <c r="J26" s="223">
        <f>(H26+I26)*E26</f>
        <v>0</v>
      </c>
      <c r="K26" s="485"/>
      <c r="L26" s="58"/>
      <c r="M26" s="225">
        <f>K26*L26</f>
        <v>0</v>
      </c>
      <c r="N26" s="492"/>
      <c r="O26" s="58"/>
      <c r="P26" s="223">
        <f>N26*O26</f>
        <v>0</v>
      </c>
      <c r="Q26" s="215">
        <v>0</v>
      </c>
      <c r="R26" s="490">
        <f>G26+J26+M26+P26+Q26</f>
        <v>0</v>
      </c>
      <c r="S26" s="518">
        <f>-R26*0.0225</f>
        <v>0</v>
      </c>
      <c r="T26" s="518">
        <f>-R26*0.1</f>
        <v>0</v>
      </c>
      <c r="U26" s="419"/>
      <c r="V26" s="367"/>
      <c r="W26" s="367"/>
      <c r="X26" s="419"/>
      <c r="Y26" s="419"/>
      <c r="Z26" s="419"/>
      <c r="AA26" s="419"/>
      <c r="AB26" s="419"/>
      <c r="AC26" s="419"/>
      <c r="AD26" s="419"/>
      <c r="AE26" s="419"/>
      <c r="AF26" s="419"/>
      <c r="AG26"/>
      <c r="AH26"/>
      <c r="AI26"/>
      <c r="AJ26"/>
      <c r="AK26"/>
      <c r="AL26"/>
      <c r="AM26"/>
    </row>
    <row r="27" spans="1:39" x14ac:dyDescent="0.2">
      <c r="A27" s="667"/>
      <c r="B27" s="284"/>
      <c r="C27" s="285"/>
      <c r="D27" s="69"/>
      <c r="E27" s="462">
        <f>D27/8</f>
        <v>0</v>
      </c>
      <c r="F27" s="484"/>
      <c r="G27" s="223">
        <f t="shared" si="1"/>
        <v>0</v>
      </c>
      <c r="H27" s="484"/>
      <c r="I27" s="484"/>
      <c r="J27" s="223">
        <f t="shared" si="2"/>
        <v>0</v>
      </c>
      <c r="K27" s="485"/>
      <c r="L27" s="58"/>
      <c r="M27" s="225">
        <f t="shared" si="3"/>
        <v>0</v>
      </c>
      <c r="N27" s="492"/>
      <c r="O27" s="58"/>
      <c r="P27" s="223">
        <f t="shared" si="4"/>
        <v>0</v>
      </c>
      <c r="Q27" s="215">
        <v>0</v>
      </c>
      <c r="R27" s="490">
        <f>G27+J27+M27+P27+Q27</f>
        <v>0</v>
      </c>
      <c r="S27" s="518">
        <f t="shared" si="10"/>
        <v>0</v>
      </c>
      <c r="T27" s="518">
        <f>-R27*0.1</f>
        <v>0</v>
      </c>
      <c r="U27" s="560"/>
      <c r="V27" s="367"/>
      <c r="W27" s="367"/>
      <c r="X27" s="419"/>
      <c r="Y27" s="419"/>
      <c r="Z27" s="419"/>
      <c r="AA27" s="419"/>
      <c r="AB27" s="419"/>
      <c r="AC27" s="419"/>
      <c r="AD27" s="419"/>
      <c r="AE27" s="419"/>
      <c r="AF27" s="419"/>
      <c r="AG27"/>
      <c r="AH27"/>
      <c r="AI27"/>
      <c r="AJ27"/>
      <c r="AK27"/>
      <c r="AL27"/>
      <c r="AM27"/>
    </row>
    <row r="28" spans="1:39" ht="13.5" thickBot="1" x14ac:dyDescent="0.25">
      <c r="A28" s="282"/>
      <c r="B28" s="284"/>
      <c r="C28" s="285"/>
      <c r="D28" s="69"/>
      <c r="E28" s="462">
        <f t="shared" si="8"/>
        <v>0</v>
      </c>
      <c r="F28" s="484"/>
      <c r="G28" s="223">
        <f t="shared" si="1"/>
        <v>0</v>
      </c>
      <c r="H28" s="484"/>
      <c r="I28" s="484"/>
      <c r="J28" s="223">
        <f t="shared" si="2"/>
        <v>0</v>
      </c>
      <c r="K28" s="485"/>
      <c r="L28" s="58"/>
      <c r="M28" s="225">
        <f t="shared" si="3"/>
        <v>0</v>
      </c>
      <c r="N28" s="492"/>
      <c r="O28" s="58"/>
      <c r="P28" s="223">
        <f t="shared" si="4"/>
        <v>0</v>
      </c>
      <c r="Q28" s="215">
        <v>0</v>
      </c>
      <c r="R28" s="490">
        <f t="shared" si="9"/>
        <v>0</v>
      </c>
      <c r="S28" s="57">
        <f t="shared" si="10"/>
        <v>0</v>
      </c>
      <c r="T28" s="57">
        <f t="shared" si="11"/>
        <v>0</v>
      </c>
      <c r="U28" s="11"/>
      <c r="V28" s="367"/>
      <c r="W28" s="367"/>
      <c r="X28" s="11"/>
      <c r="AG28"/>
      <c r="AH28"/>
      <c r="AI28"/>
      <c r="AJ28"/>
      <c r="AK28"/>
      <c r="AL28"/>
      <c r="AM28"/>
    </row>
    <row r="29" spans="1:39" ht="13.5" customHeight="1" thickBot="1" x14ac:dyDescent="0.25">
      <c r="A29" s="60" t="s">
        <v>156</v>
      </c>
      <c r="B29" s="54"/>
      <c r="C29" s="54"/>
      <c r="D29" s="63"/>
      <c r="E29" s="463"/>
      <c r="F29" s="390"/>
      <c r="G29" s="61">
        <f>SUM(G8:G28)</f>
        <v>0</v>
      </c>
      <c r="H29" s="390"/>
      <c r="I29" s="390"/>
      <c r="J29" s="61">
        <f>SUM(J8:J28)</f>
        <v>0</v>
      </c>
      <c r="K29" s="388"/>
      <c r="L29" s="389"/>
      <c r="M29" s="61">
        <f>SUM(M8:M28)</f>
        <v>0</v>
      </c>
      <c r="N29" s="493"/>
      <c r="O29" s="389"/>
      <c r="P29" s="61">
        <f>SUM(P17:P28)</f>
        <v>0</v>
      </c>
      <c r="Q29" s="61">
        <f>SUM(Q17:Q28)</f>
        <v>0</v>
      </c>
      <c r="R29" s="61">
        <f>SUM(R8:R28)</f>
        <v>0</v>
      </c>
      <c r="S29" s="61">
        <f>SUM(S8:S28)</f>
        <v>0</v>
      </c>
      <c r="T29" s="61">
        <f>SUM(T8:T28)</f>
        <v>0</v>
      </c>
      <c r="U29" s="11"/>
      <c r="V29" s="11"/>
      <c r="W29" s="11"/>
      <c r="X29" s="11"/>
      <c r="AG29"/>
      <c r="AH29"/>
      <c r="AI29"/>
      <c r="AJ29"/>
      <c r="AK29"/>
      <c r="AL29"/>
      <c r="AM29"/>
    </row>
    <row r="30" spans="1:39" ht="13.5" customHeight="1" x14ac:dyDescent="0.2">
      <c r="A30" s="65"/>
      <c r="B30" s="42"/>
      <c r="C30" s="42"/>
      <c r="D30" s="67"/>
      <c r="E30" s="464"/>
      <c r="F30" s="393"/>
      <c r="G30" s="224"/>
      <c r="H30" s="393"/>
      <c r="I30" s="393"/>
      <c r="J30" s="224"/>
      <c r="K30" s="486"/>
      <c r="L30" s="63"/>
      <c r="M30" s="66"/>
      <c r="N30" s="494"/>
      <c r="O30" s="63"/>
      <c r="P30" s="66"/>
      <c r="Q30" s="63"/>
      <c r="R30" s="226"/>
      <c r="S30" s="56"/>
      <c r="T30" s="64"/>
      <c r="U30" s="11"/>
      <c r="V30" s="11"/>
      <c r="W30" s="11"/>
      <c r="X30" s="11"/>
      <c r="AG30"/>
      <c r="AH30"/>
      <c r="AI30"/>
      <c r="AJ30"/>
      <c r="AK30"/>
      <c r="AL30"/>
      <c r="AM30"/>
    </row>
    <row r="31" spans="1:39" x14ac:dyDescent="0.2">
      <c r="A31" s="667"/>
      <c r="B31" s="284"/>
      <c r="C31" s="285"/>
      <c r="D31" s="69"/>
      <c r="E31" s="462">
        <f>D31/8</f>
        <v>0</v>
      </c>
      <c r="F31" s="484"/>
      <c r="G31" s="223">
        <f>E31*F31</f>
        <v>0</v>
      </c>
      <c r="H31" s="484"/>
      <c r="I31" s="484"/>
      <c r="J31" s="223">
        <f>(H31+I31)*E31</f>
        <v>0</v>
      </c>
      <c r="K31" s="485"/>
      <c r="L31" s="58"/>
      <c r="M31" s="225">
        <f>K31*L31</f>
        <v>0</v>
      </c>
      <c r="N31" s="492"/>
      <c r="O31" s="58"/>
      <c r="P31" s="223">
        <f>N31*O31</f>
        <v>0</v>
      </c>
      <c r="Q31" s="215">
        <v>0</v>
      </c>
      <c r="R31" s="490">
        <f>G31+J31+M31+P31+Q31</f>
        <v>0</v>
      </c>
      <c r="S31" s="518">
        <f>-R31*0.0225</f>
        <v>0</v>
      </c>
      <c r="T31" s="518"/>
      <c r="U31" s="419"/>
      <c r="V31" s="367"/>
      <c r="W31" s="367"/>
      <c r="X31" s="419"/>
      <c r="Y31" s="419"/>
      <c r="Z31" s="419"/>
      <c r="AA31" s="419"/>
      <c r="AB31" s="419"/>
      <c r="AC31" s="419"/>
      <c r="AD31" s="419"/>
      <c r="AE31" s="419"/>
      <c r="AF31" s="419"/>
      <c r="AG31"/>
      <c r="AH31"/>
      <c r="AI31"/>
      <c r="AJ31"/>
      <c r="AK31"/>
      <c r="AL31"/>
      <c r="AM31"/>
    </row>
    <row r="32" spans="1:39" x14ac:dyDescent="0.2">
      <c r="A32" s="282"/>
      <c r="B32" s="284"/>
      <c r="C32" s="285"/>
      <c r="D32" s="69"/>
      <c r="E32" s="462">
        <f>D32/8</f>
        <v>0</v>
      </c>
      <c r="F32" s="484"/>
      <c r="G32" s="223">
        <f>E32*F32</f>
        <v>0</v>
      </c>
      <c r="H32" s="484"/>
      <c r="I32" s="484"/>
      <c r="J32" s="223">
        <f>(H32+I32)*E32</f>
        <v>0</v>
      </c>
      <c r="K32" s="485"/>
      <c r="L32" s="58"/>
      <c r="M32" s="225">
        <f>K32*L32</f>
        <v>0</v>
      </c>
      <c r="N32" s="492"/>
      <c r="O32" s="58"/>
      <c r="P32" s="223">
        <f>N32*O32</f>
        <v>0</v>
      </c>
      <c r="Q32" s="215">
        <v>0</v>
      </c>
      <c r="R32" s="490">
        <f>G32+J32+M32+P32+Q32</f>
        <v>0</v>
      </c>
      <c r="S32" s="518">
        <f>-R32*0.0225</f>
        <v>0</v>
      </c>
      <c r="T32" s="518">
        <f>-R32*0.1</f>
        <v>0</v>
      </c>
      <c r="U32" s="419"/>
      <c r="V32" s="367"/>
      <c r="W32" s="367"/>
      <c r="X32" s="419"/>
      <c r="Y32" s="419"/>
      <c r="Z32" s="419"/>
      <c r="AA32" s="419"/>
      <c r="AB32" s="419"/>
      <c r="AC32" s="419"/>
      <c r="AD32" s="419"/>
      <c r="AE32" s="419"/>
      <c r="AF32" s="419"/>
      <c r="AG32"/>
      <c r="AH32"/>
      <c r="AI32"/>
      <c r="AJ32"/>
      <c r="AK32"/>
      <c r="AL32"/>
      <c r="AM32"/>
    </row>
    <row r="33" spans="1:39" ht="13.5" thickBot="1" x14ac:dyDescent="0.25">
      <c r="A33" s="667"/>
      <c r="B33" s="284"/>
      <c r="C33" s="285"/>
      <c r="D33" s="69"/>
      <c r="E33" s="462">
        <f>D33/8</f>
        <v>0</v>
      </c>
      <c r="F33" s="484"/>
      <c r="G33" s="223">
        <f>E33*F33</f>
        <v>0</v>
      </c>
      <c r="H33" s="484"/>
      <c r="I33" s="484"/>
      <c r="J33" s="223">
        <f>(H33+I33)*E33</f>
        <v>0</v>
      </c>
      <c r="K33" s="485"/>
      <c r="L33" s="58"/>
      <c r="M33" s="225">
        <f>K33*L33</f>
        <v>0</v>
      </c>
      <c r="N33" s="492"/>
      <c r="O33" s="58"/>
      <c r="P33" s="223">
        <f>N33*O33</f>
        <v>0</v>
      </c>
      <c r="Q33" s="215">
        <v>0</v>
      </c>
      <c r="R33" s="490">
        <f>G33+J33+M33+P33+Q33</f>
        <v>0</v>
      </c>
      <c r="S33" s="57">
        <f>-R33*0.0225</f>
        <v>0</v>
      </c>
      <c r="T33" s="57">
        <f>-R33*0.05</f>
        <v>0</v>
      </c>
      <c r="U33" s="559"/>
      <c r="V33" s="367"/>
      <c r="W33" s="367"/>
      <c r="X33" s="11"/>
      <c r="AG33"/>
      <c r="AH33"/>
      <c r="AI33"/>
      <c r="AJ33"/>
      <c r="AK33"/>
      <c r="AL33"/>
      <c r="AM33"/>
    </row>
    <row r="34" spans="1:39" ht="13.5" customHeight="1" thickBot="1" x14ac:dyDescent="0.25">
      <c r="A34" s="60" t="s">
        <v>165</v>
      </c>
      <c r="B34" s="54"/>
      <c r="C34" s="54"/>
      <c r="D34" s="63"/>
      <c r="E34" s="463"/>
      <c r="F34" s="390"/>
      <c r="G34" s="61">
        <f>SUM(G31:G33)</f>
        <v>0</v>
      </c>
      <c r="H34" s="390"/>
      <c r="I34" s="390"/>
      <c r="J34" s="61">
        <f>SUM(J31:J33)</f>
        <v>0</v>
      </c>
      <c r="K34" s="388"/>
      <c r="L34" s="389"/>
      <c r="M34" s="61">
        <f>SUM(M31:M33)</f>
        <v>0</v>
      </c>
      <c r="N34" s="493"/>
      <c r="O34" s="389"/>
      <c r="P34" s="487">
        <f>SUM(P16:P33)</f>
        <v>0</v>
      </c>
      <c r="Q34" s="61">
        <f>SUM(Q16:Q33)</f>
        <v>0</v>
      </c>
      <c r="R34" s="61">
        <f>SUM(R31:R33)</f>
        <v>0</v>
      </c>
      <c r="S34" s="61">
        <f>SUM(S31:S33)</f>
        <v>0</v>
      </c>
      <c r="T34" s="61">
        <f>SUM(T31:T33)</f>
        <v>0</v>
      </c>
      <c r="U34" s="11"/>
      <c r="V34" s="11"/>
      <c r="W34" s="11"/>
      <c r="X34" s="11"/>
      <c r="AG34"/>
      <c r="AH34"/>
      <c r="AI34"/>
      <c r="AJ34"/>
      <c r="AK34"/>
      <c r="AL34"/>
      <c r="AM34"/>
    </row>
    <row r="35" spans="1:39" ht="13.5" customHeight="1" thickBot="1" x14ac:dyDescent="0.25">
      <c r="A35" s="60"/>
      <c r="B35" s="54"/>
      <c r="C35" s="54"/>
      <c r="D35" s="63"/>
      <c r="E35" s="465"/>
      <c r="F35" s="391"/>
      <c r="G35" s="392"/>
      <c r="H35" s="391"/>
      <c r="I35" s="391"/>
      <c r="J35" s="392"/>
      <c r="K35" s="400"/>
      <c r="L35" s="394"/>
      <c r="M35" s="61"/>
      <c r="N35" s="495"/>
      <c r="O35" s="394"/>
      <c r="P35" s="487"/>
      <c r="Q35" s="61"/>
      <c r="R35" s="61"/>
      <c r="S35" s="61"/>
      <c r="T35" s="61"/>
      <c r="U35" s="11"/>
      <c r="V35" s="11"/>
      <c r="W35" s="11"/>
      <c r="X35" s="11"/>
      <c r="AG35"/>
      <c r="AH35"/>
      <c r="AI35"/>
      <c r="AJ35"/>
      <c r="AK35"/>
      <c r="AL35"/>
      <c r="AM35"/>
    </row>
    <row r="36" spans="1:39" ht="13.5" customHeight="1" x14ac:dyDescent="0.2">
      <c r="A36" s="282"/>
      <c r="B36" s="284"/>
      <c r="C36" s="285"/>
      <c r="D36" s="69"/>
      <c r="E36" s="462">
        <f>D36/8</f>
        <v>0</v>
      </c>
      <c r="F36" s="484"/>
      <c r="G36" s="223">
        <f>E36*F36</f>
        <v>0</v>
      </c>
      <c r="H36" s="484"/>
      <c r="I36" s="484"/>
      <c r="J36" s="223">
        <f>(H36+I36)*E36</f>
        <v>0</v>
      </c>
      <c r="K36" s="485"/>
      <c r="L36" s="58"/>
      <c r="M36" s="225">
        <f>K36*L36</f>
        <v>0</v>
      </c>
      <c r="N36" s="492"/>
      <c r="O36" s="58"/>
      <c r="P36" s="223">
        <f>N36*O36</f>
        <v>0</v>
      </c>
      <c r="Q36" s="215">
        <v>0</v>
      </c>
      <c r="R36" s="490">
        <f>G36+J36+M36+P36+Q36</f>
        <v>0</v>
      </c>
      <c r="S36" s="57">
        <f>-R36*0.0225</f>
        <v>0</v>
      </c>
      <c r="T36" s="536">
        <f>-R36*0.1</f>
        <v>0</v>
      </c>
      <c r="U36" s="365"/>
      <c r="V36" s="367"/>
      <c r="W36" s="367"/>
      <c r="X36" s="11"/>
      <c r="AG36"/>
      <c r="AH36"/>
      <c r="AI36"/>
      <c r="AJ36"/>
      <c r="AK36"/>
      <c r="AL36"/>
      <c r="AM36"/>
    </row>
    <row r="37" spans="1:39" ht="13.5" customHeight="1" x14ac:dyDescent="0.2">
      <c r="A37" s="667"/>
      <c r="B37" s="284"/>
      <c r="C37" s="285"/>
      <c r="D37" s="69"/>
      <c r="E37" s="462">
        <f>D37/8</f>
        <v>0</v>
      </c>
      <c r="F37" s="484"/>
      <c r="G37" s="223">
        <f>E37*F37</f>
        <v>0</v>
      </c>
      <c r="H37" s="484"/>
      <c r="I37" s="484"/>
      <c r="J37" s="223">
        <f>(H37+I37)*E37</f>
        <v>0</v>
      </c>
      <c r="K37" s="485"/>
      <c r="L37" s="58"/>
      <c r="M37" s="225">
        <f>K37*L37</f>
        <v>0</v>
      </c>
      <c r="N37" s="492"/>
      <c r="O37" s="58"/>
      <c r="P37" s="223">
        <f>N37*O37</f>
        <v>0</v>
      </c>
      <c r="Q37" s="215">
        <v>0</v>
      </c>
      <c r="R37" s="490">
        <f>G37+J37+M37+P37+Q37</f>
        <v>0</v>
      </c>
      <c r="S37" s="518">
        <f>-R37*0.0225</f>
        <v>0</v>
      </c>
      <c r="T37" s="536">
        <v>0</v>
      </c>
      <c r="U37" s="365"/>
      <c r="V37" s="367"/>
      <c r="W37" s="367"/>
      <c r="X37" s="419"/>
      <c r="Y37" s="419"/>
      <c r="Z37" s="419"/>
      <c r="AA37" s="419"/>
      <c r="AB37" s="419"/>
      <c r="AC37" s="419"/>
      <c r="AD37" s="419"/>
      <c r="AE37" s="419"/>
      <c r="AF37" s="419"/>
      <c r="AG37"/>
      <c r="AH37"/>
      <c r="AI37"/>
      <c r="AJ37"/>
      <c r="AK37"/>
      <c r="AL37"/>
      <c r="AM37"/>
    </row>
    <row r="38" spans="1:39" ht="13.5" customHeight="1" x14ac:dyDescent="0.2">
      <c r="A38" s="282"/>
      <c r="B38" s="284"/>
      <c r="C38" s="285"/>
      <c r="D38" s="69"/>
      <c r="E38" s="462">
        <f>D38/8</f>
        <v>0</v>
      </c>
      <c r="F38" s="484"/>
      <c r="G38" s="223">
        <f>E38*F38</f>
        <v>0</v>
      </c>
      <c r="H38" s="484"/>
      <c r="I38" s="484"/>
      <c r="J38" s="223">
        <f>(H38+I38)*E38</f>
        <v>0</v>
      </c>
      <c r="K38" s="485"/>
      <c r="L38" s="58"/>
      <c r="M38" s="225">
        <f>K38*L38</f>
        <v>0</v>
      </c>
      <c r="N38" s="492"/>
      <c r="O38" s="58"/>
      <c r="P38" s="223">
        <f>N38*O38</f>
        <v>0</v>
      </c>
      <c r="Q38" s="215">
        <v>0</v>
      </c>
      <c r="R38" s="490">
        <f>G38+J38+M38+P38+Q38</f>
        <v>0</v>
      </c>
      <c r="S38" s="518">
        <f>-R38*0.0225</f>
        <v>0</v>
      </c>
      <c r="T38" s="536">
        <f>-R38*0.1</f>
        <v>0</v>
      </c>
      <c r="U38" s="365"/>
      <c r="V38" s="367"/>
      <c r="W38" s="367"/>
      <c r="X38" s="419"/>
      <c r="Y38" s="419"/>
      <c r="Z38" s="419"/>
      <c r="AA38" s="419"/>
      <c r="AB38" s="419"/>
      <c r="AC38" s="419"/>
      <c r="AD38" s="419"/>
      <c r="AE38" s="419"/>
      <c r="AF38" s="419"/>
      <c r="AG38"/>
      <c r="AH38"/>
      <c r="AI38"/>
      <c r="AJ38"/>
      <c r="AK38"/>
      <c r="AL38"/>
      <c r="AM38"/>
    </row>
    <row r="39" spans="1:39" ht="13.5" customHeight="1" x14ac:dyDescent="0.2">
      <c r="A39" s="282"/>
      <c r="B39" s="284"/>
      <c r="C39" s="285"/>
      <c r="D39" s="69"/>
      <c r="E39" s="462">
        <f>D39/8</f>
        <v>0</v>
      </c>
      <c r="F39" s="484"/>
      <c r="G39" s="223">
        <f>E39*F39</f>
        <v>0</v>
      </c>
      <c r="H39" s="484"/>
      <c r="I39" s="484"/>
      <c r="J39" s="223">
        <f>(H39+I39)*E39</f>
        <v>0</v>
      </c>
      <c r="K39" s="485"/>
      <c r="L39" s="58"/>
      <c r="M39" s="225">
        <f>K39*L39</f>
        <v>0</v>
      </c>
      <c r="N39" s="492"/>
      <c r="O39" s="58"/>
      <c r="P39" s="223">
        <f>N39*O39</f>
        <v>0</v>
      </c>
      <c r="Q39" s="215">
        <v>0</v>
      </c>
      <c r="R39" s="490">
        <f>G39+J39+M39+P39+Q39</f>
        <v>0</v>
      </c>
      <c r="S39" s="518">
        <f>-R39*0.0225</f>
        <v>0</v>
      </c>
      <c r="T39" s="536">
        <f>-R39*0.1</f>
        <v>0</v>
      </c>
      <c r="U39" s="365"/>
      <c r="V39" s="367"/>
      <c r="W39" s="367"/>
      <c r="X39" s="419"/>
      <c r="Y39" s="419"/>
      <c r="Z39" s="419"/>
      <c r="AA39" s="419"/>
      <c r="AB39" s="419"/>
      <c r="AC39" s="419"/>
      <c r="AD39" s="419"/>
      <c r="AE39" s="419"/>
      <c r="AF39" s="419"/>
      <c r="AG39"/>
      <c r="AH39"/>
      <c r="AI39"/>
      <c r="AJ39"/>
      <c r="AK39"/>
      <c r="AL39"/>
      <c r="AM39"/>
    </row>
    <row r="40" spans="1:39" ht="13.5" customHeight="1" thickBot="1" x14ac:dyDescent="0.25">
      <c r="A40" s="282"/>
      <c r="B40" s="284"/>
      <c r="C40" s="285"/>
      <c r="D40" s="69"/>
      <c r="E40" s="462">
        <f>D40/8</f>
        <v>0</v>
      </c>
      <c r="F40" s="484"/>
      <c r="G40" s="223">
        <f>E40*F40</f>
        <v>0</v>
      </c>
      <c r="H40" s="484"/>
      <c r="I40" s="484"/>
      <c r="J40" s="223">
        <f>(H40+I40)*E40</f>
        <v>0</v>
      </c>
      <c r="K40" s="485"/>
      <c r="L40" s="58"/>
      <c r="M40" s="225">
        <f>K40*L40</f>
        <v>0</v>
      </c>
      <c r="N40" s="492"/>
      <c r="O40" s="58"/>
      <c r="P40" s="223">
        <f>N40*O40</f>
        <v>0</v>
      </c>
      <c r="Q40" s="215">
        <v>0</v>
      </c>
      <c r="R40" s="490">
        <f>G40+J40+M40+P40+Q40</f>
        <v>0</v>
      </c>
      <c r="S40" s="57">
        <f>-R40*0.0225</f>
        <v>0</v>
      </c>
      <c r="T40" s="57">
        <f>-R40*0.1</f>
        <v>0</v>
      </c>
      <c r="U40" s="365"/>
      <c r="V40" s="367"/>
      <c r="W40" s="367"/>
      <c r="X40" s="11"/>
      <c r="AG40"/>
      <c r="AH40"/>
      <c r="AI40"/>
      <c r="AJ40"/>
      <c r="AK40"/>
      <c r="AL40"/>
      <c r="AM40"/>
    </row>
    <row r="41" spans="1:39" ht="13.5" customHeight="1" thickBot="1" x14ac:dyDescent="0.25">
      <c r="A41" s="70" t="s">
        <v>166</v>
      </c>
      <c r="B41" s="54"/>
      <c r="C41" s="54"/>
      <c r="D41" s="45"/>
      <c r="E41" s="466"/>
      <c r="F41" s="395"/>
      <c r="G41" s="71">
        <f>SUM(G36:G40)</f>
        <v>0</v>
      </c>
      <c r="H41" s="395"/>
      <c r="I41" s="395"/>
      <c r="J41" s="71">
        <f>SUM(J36:J40)</f>
        <v>0</v>
      </c>
      <c r="K41" s="71"/>
      <c r="L41" s="71"/>
      <c r="M41" s="71">
        <f>M40</f>
        <v>0</v>
      </c>
      <c r="N41" s="496"/>
      <c r="O41" s="71"/>
      <c r="P41" s="488">
        <f>P40</f>
        <v>0</v>
      </c>
      <c r="Q41" s="488">
        <f>Q40</f>
        <v>0</v>
      </c>
      <c r="R41" s="488">
        <f>SUM(R36:R40)</f>
        <v>0</v>
      </c>
      <c r="S41" s="488">
        <f>SUM(S36:S40)</f>
        <v>0</v>
      </c>
      <c r="T41" s="488">
        <f>SUM(T36:T40)</f>
        <v>0</v>
      </c>
      <c r="U41" s="11"/>
      <c r="V41" s="11"/>
      <c r="W41" s="11"/>
      <c r="X41" s="11"/>
      <c r="AG41"/>
      <c r="AH41"/>
      <c r="AI41"/>
      <c r="AJ41"/>
      <c r="AK41"/>
      <c r="AL41"/>
      <c r="AM41"/>
    </row>
    <row r="42" spans="1:39" ht="13.5" customHeight="1" thickBot="1" x14ac:dyDescent="0.25">
      <c r="A42" s="60"/>
      <c r="B42" s="54"/>
      <c r="C42" s="54"/>
      <c r="D42" s="63"/>
      <c r="E42" s="467"/>
      <c r="F42" s="393"/>
      <c r="G42" s="391"/>
      <c r="H42" s="393"/>
      <c r="I42" s="393"/>
      <c r="J42" s="391"/>
      <c r="K42" s="397"/>
      <c r="L42" s="397"/>
      <c r="M42" s="391"/>
      <c r="N42" s="497"/>
      <c r="O42" s="397"/>
      <c r="P42" s="489"/>
      <c r="Q42" s="391"/>
      <c r="R42" s="391"/>
      <c r="S42" s="391"/>
      <c r="T42" s="391"/>
      <c r="U42" s="11"/>
      <c r="V42" s="11"/>
      <c r="W42" s="11"/>
      <c r="X42" s="11"/>
      <c r="AG42"/>
      <c r="AH42"/>
      <c r="AI42"/>
      <c r="AJ42"/>
      <c r="AK42"/>
      <c r="AL42"/>
      <c r="AM42"/>
    </row>
    <row r="43" spans="1:39" ht="13.5" customHeight="1" thickBot="1" x14ac:dyDescent="0.25">
      <c r="A43" s="667"/>
      <c r="B43" s="284"/>
      <c r="C43" s="285"/>
      <c r="D43" s="69"/>
      <c r="E43" s="462">
        <f>D43/8</f>
        <v>0</v>
      </c>
      <c r="F43" s="484"/>
      <c r="G43" s="223">
        <f>E43*F43</f>
        <v>0</v>
      </c>
      <c r="H43" s="484"/>
      <c r="I43" s="484"/>
      <c r="J43" s="223">
        <f>(H43+I43)*E43</f>
        <v>0</v>
      </c>
      <c r="K43" s="485"/>
      <c r="L43" s="58"/>
      <c r="M43" s="225">
        <f>K43*L43</f>
        <v>0</v>
      </c>
      <c r="N43" s="492"/>
      <c r="O43" s="58"/>
      <c r="P43" s="223">
        <v>0</v>
      </c>
      <c r="Q43" s="215"/>
      <c r="R43" s="490">
        <f>G43+J43+M43+P43+Q43</f>
        <v>0</v>
      </c>
      <c r="S43" s="57">
        <f>-R43*0.0225</f>
        <v>0</v>
      </c>
      <c r="T43" s="57">
        <v>0</v>
      </c>
      <c r="U43" s="560"/>
      <c r="V43" s="367"/>
      <c r="W43" s="367"/>
      <c r="X43" s="11"/>
      <c r="AG43"/>
      <c r="AH43"/>
      <c r="AI43"/>
      <c r="AJ43"/>
      <c r="AK43"/>
      <c r="AL43"/>
      <c r="AM43"/>
    </row>
    <row r="44" spans="1:39" ht="13.5" customHeight="1" thickBot="1" x14ac:dyDescent="0.25">
      <c r="A44" s="70" t="s">
        <v>374</v>
      </c>
      <c r="B44" s="54"/>
      <c r="C44" s="54"/>
      <c r="D44" s="45"/>
      <c r="E44" s="463"/>
      <c r="F44" s="395"/>
      <c r="G44" s="61">
        <f>SUM(G43:G43)</f>
        <v>0</v>
      </c>
      <c r="H44" s="395"/>
      <c r="I44" s="395"/>
      <c r="J44" s="61">
        <f>SUM(J43:J43)</f>
        <v>0</v>
      </c>
      <c r="K44" s="388"/>
      <c r="L44" s="389"/>
      <c r="M44" s="61">
        <f>SUM(M43:M43)</f>
        <v>0</v>
      </c>
      <c r="N44" s="493"/>
      <c r="O44" s="389"/>
      <c r="P44" s="487">
        <f>SUM(P43:P43)</f>
        <v>0</v>
      </c>
      <c r="Q44" s="61">
        <f>SUM(Q43:Q43)</f>
        <v>0</v>
      </c>
      <c r="R44" s="61">
        <f>SUM(R43:R43)</f>
        <v>0</v>
      </c>
      <c r="S44" s="61">
        <f>SUM(S43:S43)</f>
        <v>0</v>
      </c>
      <c r="T44" s="61">
        <f>SUM(T43:T43)</f>
        <v>0</v>
      </c>
      <c r="U44" s="11"/>
      <c r="V44" s="11"/>
      <c r="W44" s="11"/>
      <c r="X44" s="11"/>
      <c r="AG44"/>
      <c r="AH44"/>
      <c r="AI44"/>
      <c r="AJ44"/>
      <c r="AK44"/>
      <c r="AL44"/>
      <c r="AM44"/>
    </row>
    <row r="45" spans="1:39" ht="13.5" customHeight="1" thickBot="1" x14ac:dyDescent="0.25">
      <c r="A45" s="60"/>
      <c r="B45" s="54"/>
      <c r="C45" s="54"/>
      <c r="D45" s="63"/>
      <c r="E45" s="468"/>
      <c r="F45" s="393"/>
      <c r="G45" s="397"/>
      <c r="H45" s="393"/>
      <c r="I45" s="393"/>
      <c r="J45" s="397"/>
      <c r="K45" s="393"/>
      <c r="L45" s="391"/>
      <c r="M45" s="397"/>
      <c r="N45" s="622" t="s">
        <v>327</v>
      </c>
      <c r="O45" s="391" t="s">
        <v>181</v>
      </c>
      <c r="P45" s="397" t="s">
        <v>328</v>
      </c>
      <c r="Q45" s="397"/>
      <c r="R45" s="397"/>
      <c r="S45" s="397"/>
      <c r="T45" s="397"/>
      <c r="U45" s="11"/>
      <c r="V45" s="11"/>
      <c r="W45" s="11"/>
      <c r="X45" s="11"/>
      <c r="AG45"/>
      <c r="AH45"/>
      <c r="AI45"/>
      <c r="AJ45"/>
      <c r="AK45"/>
      <c r="AL45"/>
      <c r="AM45"/>
    </row>
    <row r="46" spans="1:39" ht="13.5" customHeight="1" x14ac:dyDescent="0.2">
      <c r="A46" s="667"/>
      <c r="B46" s="284"/>
      <c r="C46" s="285"/>
      <c r="D46" s="69"/>
      <c r="E46" s="462">
        <f>D46/8</f>
        <v>0</v>
      </c>
      <c r="F46" s="484"/>
      <c r="G46" s="223">
        <f>E46*F46</f>
        <v>0</v>
      </c>
      <c r="H46" s="484"/>
      <c r="I46" s="484"/>
      <c r="J46" s="223">
        <f>(H46+I46)*E46</f>
        <v>0</v>
      </c>
      <c r="K46" s="485"/>
      <c r="L46" s="58"/>
      <c r="M46" s="225">
        <f>K46*L46</f>
        <v>0</v>
      </c>
      <c r="N46" s="492"/>
      <c r="O46" s="58"/>
      <c r="P46" s="223">
        <f>N46*O46</f>
        <v>0</v>
      </c>
      <c r="Q46" s="215"/>
      <c r="R46" s="490">
        <f>G46+J46+M46+P46+Q46</f>
        <v>0</v>
      </c>
      <c r="S46" s="57">
        <f>-R46*0.0225</f>
        <v>0</v>
      </c>
      <c r="T46" s="57">
        <v>0</v>
      </c>
      <c r="U46" s="559"/>
      <c r="V46" s="11"/>
      <c r="W46" s="11"/>
      <c r="X46" s="11"/>
      <c r="AG46"/>
      <c r="AH46"/>
      <c r="AI46"/>
      <c r="AJ46"/>
      <c r="AK46"/>
      <c r="AL46"/>
      <c r="AM46"/>
    </row>
    <row r="47" spans="1:39" ht="13.5" customHeight="1" x14ac:dyDescent="0.2">
      <c r="A47" s="667"/>
      <c r="B47" s="284"/>
      <c r="C47" s="285"/>
      <c r="D47" s="69"/>
      <c r="E47" s="462">
        <f t="shared" ref="E47:E53" si="12">D47/8</f>
        <v>0</v>
      </c>
      <c r="F47" s="484"/>
      <c r="G47" s="223">
        <f t="shared" ref="G47:G59" si="13">E47*F47</f>
        <v>0</v>
      </c>
      <c r="H47" s="484"/>
      <c r="I47" s="484"/>
      <c r="J47" s="223">
        <f t="shared" ref="J47:J59" si="14">(H47+I47)*E47</f>
        <v>0</v>
      </c>
      <c r="K47" s="485"/>
      <c r="L47" s="58"/>
      <c r="M47" s="225">
        <f>K47*L47</f>
        <v>0</v>
      </c>
      <c r="N47" s="492"/>
      <c r="O47" s="58"/>
      <c r="P47" s="223">
        <f t="shared" ref="P47:P59" si="15">N47*O47</f>
        <v>0</v>
      </c>
      <c r="Q47" s="215"/>
      <c r="R47" s="490">
        <f>G47+J47+M47+P47+Q47</f>
        <v>0</v>
      </c>
      <c r="S47" s="57">
        <f t="shared" ref="S47:S59" si="16">-R47*0.0225</f>
        <v>0</v>
      </c>
      <c r="T47" s="57"/>
      <c r="U47" s="560"/>
      <c r="V47" s="367"/>
      <c r="W47" s="367"/>
      <c r="X47" s="11"/>
      <c r="AG47"/>
      <c r="AH47"/>
      <c r="AI47"/>
      <c r="AJ47"/>
      <c r="AK47"/>
      <c r="AL47"/>
      <c r="AM47"/>
    </row>
    <row r="48" spans="1:39" ht="13.5" customHeight="1" x14ac:dyDescent="0.2">
      <c r="A48" s="606"/>
      <c r="B48" s="607"/>
      <c r="C48" s="608"/>
      <c r="D48" s="224"/>
      <c r="E48" s="609"/>
      <c r="F48" s="610"/>
      <c r="G48" s="61">
        <f>SUM(G46:G47)</f>
        <v>0</v>
      </c>
      <c r="H48" s="610"/>
      <c r="I48" s="610"/>
      <c r="J48" s="61">
        <f>SUM(J46:J47)</f>
        <v>0</v>
      </c>
      <c r="K48" s="611"/>
      <c r="L48" s="224"/>
      <c r="M48" s="61">
        <f>SUM(M46:M47)</f>
        <v>0</v>
      </c>
      <c r="N48" s="612"/>
      <c r="O48" s="224"/>
      <c r="P48" s="61">
        <f>SUM(P46:P47)</f>
        <v>0</v>
      </c>
      <c r="Q48" s="61">
        <f>SUM(Q46:Q47)</f>
        <v>0</v>
      </c>
      <c r="R48" s="61">
        <f>SUM(R46:R47)</f>
        <v>0</v>
      </c>
      <c r="S48" s="61">
        <f>SUM(S46:S47)</f>
        <v>0</v>
      </c>
      <c r="T48" s="61">
        <f>SUM(T46:T47)</f>
        <v>0</v>
      </c>
      <c r="U48" s="560"/>
      <c r="V48" s="367"/>
      <c r="W48" s="367"/>
      <c r="X48" s="419"/>
      <c r="Y48" s="419"/>
      <c r="Z48" s="419"/>
      <c r="AA48" s="419"/>
      <c r="AB48" s="419"/>
      <c r="AC48" s="419"/>
      <c r="AD48" s="419"/>
      <c r="AE48" s="419"/>
      <c r="AF48" s="419"/>
      <c r="AG48"/>
      <c r="AH48"/>
      <c r="AI48"/>
      <c r="AJ48"/>
      <c r="AK48"/>
      <c r="AL48"/>
      <c r="AM48"/>
    </row>
    <row r="49" spans="1:99" ht="13.5" customHeight="1" x14ac:dyDescent="0.2">
      <c r="A49" s="584" t="s">
        <v>373</v>
      </c>
      <c r="B49" s="613"/>
      <c r="C49" s="614"/>
      <c r="D49" s="615"/>
      <c r="E49" s="616"/>
      <c r="F49" s="617"/>
      <c r="G49" s="615"/>
      <c r="H49" s="617"/>
      <c r="I49" s="617"/>
      <c r="J49" s="615"/>
      <c r="K49" s="618"/>
      <c r="L49" s="615"/>
      <c r="M49" s="227"/>
      <c r="N49" s="619"/>
      <c r="O49" s="615"/>
      <c r="P49" s="615"/>
      <c r="Q49" s="620"/>
      <c r="R49" s="227"/>
      <c r="S49" s="615"/>
      <c r="T49" s="621"/>
      <c r="U49" s="676" t="s">
        <v>395</v>
      </c>
      <c r="V49" s="367"/>
      <c r="W49" s="655"/>
      <c r="X49" s="419"/>
      <c r="Y49" s="419"/>
      <c r="Z49" s="419"/>
      <c r="AA49" s="419"/>
      <c r="AB49" s="419"/>
      <c r="AC49" s="419"/>
      <c r="AD49" s="419"/>
      <c r="AE49" s="419"/>
      <c r="AF49" s="419"/>
      <c r="AG49"/>
      <c r="AH49"/>
      <c r="AI49"/>
      <c r="AJ49"/>
      <c r="AK49"/>
      <c r="AL49"/>
      <c r="AM49"/>
    </row>
    <row r="50" spans="1:99" ht="13.5" customHeight="1" x14ac:dyDescent="0.2">
      <c r="A50" s="282"/>
      <c r="B50" s="284"/>
      <c r="C50" s="285"/>
      <c r="D50" s="69"/>
      <c r="E50" s="462">
        <f t="shared" si="12"/>
        <v>0</v>
      </c>
      <c r="F50" s="484"/>
      <c r="G50" s="223">
        <f t="shared" si="13"/>
        <v>0</v>
      </c>
      <c r="H50" s="484"/>
      <c r="I50" s="484"/>
      <c r="J50" s="223">
        <f t="shared" si="14"/>
        <v>0</v>
      </c>
      <c r="K50" s="485"/>
      <c r="L50" s="58"/>
      <c r="M50" s="225">
        <f t="shared" ref="M50:M59" si="17">K50*L50</f>
        <v>0</v>
      </c>
      <c r="N50" s="492"/>
      <c r="O50" s="58"/>
      <c r="P50" s="223">
        <f t="shared" si="15"/>
        <v>0</v>
      </c>
      <c r="Q50" s="215"/>
      <c r="R50" s="490">
        <f t="shared" ref="R50:R59" si="18">G50+J50+M50+P50+Q50</f>
        <v>0</v>
      </c>
      <c r="S50" s="57">
        <f t="shared" si="16"/>
        <v>0</v>
      </c>
      <c r="T50" s="57">
        <v>0</v>
      </c>
      <c r="U50" s="674"/>
      <c r="V50" s="11"/>
      <c r="W50" s="380"/>
      <c r="X50" s="11"/>
      <c r="AG50"/>
      <c r="AH50"/>
      <c r="AI50"/>
      <c r="AJ50"/>
      <c r="AK50"/>
      <c r="AL50"/>
      <c r="AM50"/>
    </row>
    <row r="51" spans="1:99" ht="13.5" customHeight="1" x14ac:dyDescent="0.2">
      <c r="A51" s="282"/>
      <c r="B51" s="284"/>
      <c r="C51" s="285"/>
      <c r="D51" s="69"/>
      <c r="E51" s="462">
        <f>D51/8</f>
        <v>0</v>
      </c>
      <c r="F51" s="484"/>
      <c r="G51" s="223">
        <f>E51*F51</f>
        <v>0</v>
      </c>
      <c r="H51" s="484"/>
      <c r="I51" s="484"/>
      <c r="J51" s="223">
        <f>(H51+I51)*E51</f>
        <v>0</v>
      </c>
      <c r="K51" s="485"/>
      <c r="L51" s="58"/>
      <c r="M51" s="225">
        <f>K51*L51</f>
        <v>0</v>
      </c>
      <c r="N51" s="492"/>
      <c r="O51" s="58"/>
      <c r="P51" s="223">
        <f>N51*O51</f>
        <v>0</v>
      </c>
      <c r="Q51" s="215"/>
      <c r="R51" s="490">
        <f>G51+J51+M51+P51+Q51</f>
        <v>0</v>
      </c>
      <c r="S51" s="518">
        <f>-R51*0.0225</f>
        <v>0</v>
      </c>
      <c r="T51" s="518">
        <v>0</v>
      </c>
      <c r="U51" s="675"/>
      <c r="V51" s="683"/>
      <c r="W51" s="656"/>
      <c r="X51" s="419"/>
      <c r="Y51" s="419"/>
      <c r="Z51" s="419"/>
      <c r="AA51" s="419"/>
      <c r="AB51" s="419"/>
      <c r="AC51" s="419"/>
      <c r="AD51" s="419"/>
      <c r="AE51" s="419"/>
      <c r="AF51" s="419"/>
      <c r="AG51"/>
      <c r="AH51"/>
      <c r="AI51"/>
      <c r="AJ51"/>
      <c r="AK51"/>
      <c r="AL51"/>
      <c r="AM51"/>
    </row>
    <row r="52" spans="1:99" ht="13.5" customHeight="1" x14ac:dyDescent="0.2">
      <c r="A52" s="282"/>
      <c r="B52" s="284"/>
      <c r="C52" s="285"/>
      <c r="D52" s="69"/>
      <c r="E52" s="462">
        <f>D52/8</f>
        <v>0</v>
      </c>
      <c r="F52" s="484"/>
      <c r="G52" s="223">
        <f>E52*F52</f>
        <v>0</v>
      </c>
      <c r="H52" s="484"/>
      <c r="I52" s="484"/>
      <c r="J52" s="223">
        <f>(H52+I52)*E52</f>
        <v>0</v>
      </c>
      <c r="K52" s="485"/>
      <c r="L52" s="58"/>
      <c r="M52" s="225">
        <f>K52*L52</f>
        <v>0</v>
      </c>
      <c r="N52" s="492"/>
      <c r="O52" s="58"/>
      <c r="P52" s="223">
        <f>N52*O52</f>
        <v>0</v>
      </c>
      <c r="Q52" s="215"/>
      <c r="R52" s="490">
        <f>G52+J52+M52+P52+Q52</f>
        <v>0</v>
      </c>
      <c r="S52" s="57">
        <f>-R52*0.0225</f>
        <v>0</v>
      </c>
      <c r="T52" s="57">
        <v>0</v>
      </c>
      <c r="U52" s="675"/>
      <c r="V52" s="367"/>
      <c r="W52" s="656"/>
      <c r="X52" s="11"/>
      <c r="AG52"/>
      <c r="AH52"/>
      <c r="AI52"/>
      <c r="AJ52"/>
      <c r="AK52"/>
      <c r="AL52"/>
      <c r="AM52"/>
    </row>
    <row r="53" spans="1:99" ht="13.5" customHeight="1" x14ac:dyDescent="0.2">
      <c r="A53" s="282"/>
      <c r="B53" s="284"/>
      <c r="C53" s="285"/>
      <c r="D53" s="69"/>
      <c r="E53" s="462">
        <f t="shared" si="12"/>
        <v>0</v>
      </c>
      <c r="F53" s="484"/>
      <c r="G53" s="223">
        <f t="shared" si="13"/>
        <v>0</v>
      </c>
      <c r="H53" s="484"/>
      <c r="I53" s="484"/>
      <c r="J53" s="223">
        <f t="shared" si="14"/>
        <v>0</v>
      </c>
      <c r="K53" s="485"/>
      <c r="L53" s="58"/>
      <c r="M53" s="225">
        <f t="shared" si="17"/>
        <v>0</v>
      </c>
      <c r="N53" s="492"/>
      <c r="O53" s="58"/>
      <c r="P53" s="223">
        <f t="shared" si="15"/>
        <v>0</v>
      </c>
      <c r="Q53" s="215"/>
      <c r="R53" s="490">
        <f t="shared" si="18"/>
        <v>0</v>
      </c>
      <c r="S53" s="57">
        <f t="shared" si="16"/>
        <v>0</v>
      </c>
      <c r="T53" s="57">
        <v>0</v>
      </c>
      <c r="U53" s="674"/>
      <c r="V53" s="11"/>
      <c r="W53" s="655"/>
      <c r="X53" s="11"/>
      <c r="AG53"/>
      <c r="AH53"/>
      <c r="AI53"/>
      <c r="AJ53"/>
      <c r="AK53"/>
      <c r="AL53"/>
      <c r="AM53"/>
    </row>
    <row r="54" spans="1:99" ht="13.5" customHeight="1" x14ac:dyDescent="0.2">
      <c r="A54" s="282"/>
      <c r="B54" s="284"/>
      <c r="C54" s="285"/>
      <c r="D54" s="69"/>
      <c r="E54" s="462">
        <f t="shared" ref="E54:E59" si="19">D54/8</f>
        <v>0</v>
      </c>
      <c r="F54" s="484"/>
      <c r="G54" s="223">
        <f t="shared" si="13"/>
        <v>0</v>
      </c>
      <c r="H54" s="484"/>
      <c r="I54" s="484"/>
      <c r="J54" s="223">
        <v>0</v>
      </c>
      <c r="K54" s="485"/>
      <c r="L54" s="58"/>
      <c r="M54" s="225">
        <f t="shared" si="17"/>
        <v>0</v>
      </c>
      <c r="N54" s="492"/>
      <c r="O54" s="58"/>
      <c r="P54" s="223">
        <f t="shared" si="15"/>
        <v>0</v>
      </c>
      <c r="Q54" s="215"/>
      <c r="R54" s="490">
        <f t="shared" si="18"/>
        <v>0</v>
      </c>
      <c r="S54" s="57">
        <f>-R54*0.0225</f>
        <v>0</v>
      </c>
      <c r="T54" s="57">
        <v>0</v>
      </c>
      <c r="U54" s="674"/>
      <c r="V54" s="683"/>
      <c r="W54" s="655"/>
      <c r="X54" s="11"/>
      <c r="AG54"/>
      <c r="AH54"/>
      <c r="AI54"/>
      <c r="AJ54"/>
      <c r="AK54"/>
      <c r="AL54"/>
      <c r="AM54"/>
    </row>
    <row r="55" spans="1:99" ht="13.5" customHeight="1" x14ac:dyDescent="0.2">
      <c r="A55" s="282"/>
      <c r="B55" s="284"/>
      <c r="C55" s="285"/>
      <c r="D55" s="69"/>
      <c r="E55" s="462">
        <f>D55/8</f>
        <v>0</v>
      </c>
      <c r="F55" s="484"/>
      <c r="G55" s="223">
        <f>E55*F55</f>
        <v>0</v>
      </c>
      <c r="H55" s="484"/>
      <c r="I55" s="484"/>
      <c r="J55" s="223">
        <f>(H55+I55)*E55</f>
        <v>0</v>
      </c>
      <c r="K55" s="485"/>
      <c r="L55" s="58"/>
      <c r="M55" s="225">
        <f>K55*L55</f>
        <v>0</v>
      </c>
      <c r="N55" s="492"/>
      <c r="O55" s="58"/>
      <c r="P55" s="223">
        <f>N55*O55</f>
        <v>0</v>
      </c>
      <c r="Q55" s="215"/>
      <c r="R55" s="490">
        <f>G55+J55+M55+P55+Q55</f>
        <v>0</v>
      </c>
      <c r="S55" s="57">
        <f>-R55*0.0225</f>
        <v>0</v>
      </c>
      <c r="T55" s="57">
        <v>0</v>
      </c>
      <c r="U55" s="674"/>
      <c r="V55" s="11"/>
      <c r="W55" s="11"/>
      <c r="X55" s="11"/>
      <c r="AG55"/>
      <c r="AH55"/>
      <c r="AI55"/>
      <c r="AJ55"/>
      <c r="AK55"/>
      <c r="AL55"/>
      <c r="AM55"/>
    </row>
    <row r="56" spans="1:99" ht="13.5" customHeight="1" x14ac:dyDescent="0.2">
      <c r="A56" s="282"/>
      <c r="B56" s="284"/>
      <c r="C56" s="285"/>
      <c r="D56" s="69"/>
      <c r="E56" s="462">
        <f t="shared" si="19"/>
        <v>0</v>
      </c>
      <c r="F56" s="484"/>
      <c r="G56" s="223">
        <f t="shared" si="13"/>
        <v>0</v>
      </c>
      <c r="H56" s="484"/>
      <c r="I56" s="484"/>
      <c r="J56" s="223">
        <f t="shared" si="14"/>
        <v>0</v>
      </c>
      <c r="K56" s="485"/>
      <c r="L56" s="58"/>
      <c r="M56" s="225">
        <f t="shared" si="17"/>
        <v>0</v>
      </c>
      <c r="N56" s="492"/>
      <c r="O56" s="58"/>
      <c r="P56" s="223">
        <f t="shared" si="15"/>
        <v>0</v>
      </c>
      <c r="Q56" s="215"/>
      <c r="R56" s="490">
        <f t="shared" si="18"/>
        <v>0</v>
      </c>
      <c r="S56" s="57">
        <f t="shared" si="16"/>
        <v>0</v>
      </c>
      <c r="T56" s="57">
        <v>0</v>
      </c>
      <c r="U56" s="674"/>
      <c r="V56" s="11"/>
      <c r="W56" s="11"/>
      <c r="X56" s="11"/>
      <c r="AG56"/>
      <c r="AH56"/>
      <c r="AI56"/>
      <c r="AJ56"/>
      <c r="AK56"/>
      <c r="AL56"/>
      <c r="AM56"/>
    </row>
    <row r="57" spans="1:99" ht="13.5" customHeight="1" x14ac:dyDescent="0.2">
      <c r="A57" s="282"/>
      <c r="B57" s="284"/>
      <c r="C57" s="285"/>
      <c r="D57" s="69"/>
      <c r="E57" s="462">
        <f>D57/8</f>
        <v>0</v>
      </c>
      <c r="F57" s="484"/>
      <c r="G57" s="223">
        <f>E57*F57</f>
        <v>0</v>
      </c>
      <c r="H57" s="484"/>
      <c r="I57" s="484"/>
      <c r="J57" s="223">
        <f>(H57+I57)*E57</f>
        <v>0</v>
      </c>
      <c r="K57" s="485"/>
      <c r="L57" s="58"/>
      <c r="M57" s="225">
        <f>K57*L57</f>
        <v>0</v>
      </c>
      <c r="N57" s="492"/>
      <c r="O57" s="58"/>
      <c r="P57" s="223">
        <f>N57*O57</f>
        <v>0</v>
      </c>
      <c r="Q57" s="215"/>
      <c r="R57" s="490">
        <f>G57+J57+M57+P57+Q57</f>
        <v>0</v>
      </c>
      <c r="S57" s="518">
        <f>-R57*0.0225</f>
        <v>0</v>
      </c>
      <c r="T57" s="518">
        <v>0</v>
      </c>
      <c r="U57" s="674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/>
      <c r="AH57"/>
      <c r="AI57"/>
      <c r="AJ57"/>
      <c r="AK57"/>
      <c r="AL57"/>
      <c r="AM57"/>
    </row>
    <row r="58" spans="1:99" ht="13.5" customHeight="1" x14ac:dyDescent="0.2">
      <c r="A58" s="282"/>
      <c r="B58" s="284"/>
      <c r="C58" s="285"/>
      <c r="D58" s="69"/>
      <c r="E58" s="462">
        <f>D58/8</f>
        <v>0</v>
      </c>
      <c r="F58" s="484"/>
      <c r="G58" s="223">
        <f>E58*F58</f>
        <v>0</v>
      </c>
      <c r="H58" s="484"/>
      <c r="I58" s="484"/>
      <c r="J58" s="223">
        <f>(H58+I58)*E58</f>
        <v>0</v>
      </c>
      <c r="K58" s="485"/>
      <c r="L58" s="58"/>
      <c r="M58" s="225">
        <f>K58*L58</f>
        <v>0</v>
      </c>
      <c r="N58" s="492"/>
      <c r="O58" s="58"/>
      <c r="P58" s="223">
        <f>N58*O58</f>
        <v>0</v>
      </c>
      <c r="Q58" s="215"/>
      <c r="R58" s="490">
        <f>G58+J58+M58+P58+Q58</f>
        <v>0</v>
      </c>
      <c r="S58" s="57">
        <f>-R58*0.0225</f>
        <v>0</v>
      </c>
      <c r="T58" s="57">
        <v>0</v>
      </c>
      <c r="U58" s="674"/>
      <c r="V58" s="365"/>
      <c r="W58" s="11"/>
      <c r="X58" s="11"/>
      <c r="AG58"/>
      <c r="AH58"/>
      <c r="AI58"/>
      <c r="AJ58"/>
      <c r="AK58"/>
      <c r="AL58"/>
      <c r="AM58"/>
    </row>
    <row r="59" spans="1:99" ht="13.5" customHeight="1" thickBot="1" x14ac:dyDescent="0.25">
      <c r="A59" s="282"/>
      <c r="B59" s="284"/>
      <c r="C59" s="285"/>
      <c r="D59" s="69"/>
      <c r="E59" s="462">
        <f t="shared" si="19"/>
        <v>0</v>
      </c>
      <c r="F59" s="484"/>
      <c r="G59" s="223">
        <f t="shared" si="13"/>
        <v>0</v>
      </c>
      <c r="H59" s="484"/>
      <c r="I59" s="484"/>
      <c r="J59" s="223">
        <f t="shared" si="14"/>
        <v>0</v>
      </c>
      <c r="K59" s="485"/>
      <c r="L59" s="58"/>
      <c r="M59" s="225">
        <f t="shared" si="17"/>
        <v>0</v>
      </c>
      <c r="N59" s="492"/>
      <c r="O59" s="58"/>
      <c r="P59" s="223">
        <f t="shared" si="15"/>
        <v>0</v>
      </c>
      <c r="Q59" s="215"/>
      <c r="R59" s="490">
        <f t="shared" si="18"/>
        <v>0</v>
      </c>
      <c r="S59" s="57">
        <f t="shared" si="16"/>
        <v>0</v>
      </c>
      <c r="T59" s="57">
        <v>0</v>
      </c>
      <c r="U59" s="674"/>
      <c r="V59" s="365"/>
      <c r="W59" s="11"/>
      <c r="X59" s="11"/>
      <c r="AG59"/>
      <c r="AH59"/>
      <c r="AI59"/>
      <c r="AJ59"/>
      <c r="AK59"/>
      <c r="AL59"/>
      <c r="AM59"/>
    </row>
    <row r="60" spans="1:99" ht="13.5" customHeight="1" thickBot="1" x14ac:dyDescent="0.25">
      <c r="A60" s="60" t="s">
        <v>35</v>
      </c>
      <c r="B60" s="54"/>
      <c r="C60" s="54"/>
      <c r="D60" s="63"/>
      <c r="E60" s="463"/>
      <c r="F60" s="390"/>
      <c r="G60" s="61">
        <f>SUM(G50:G59)</f>
        <v>0</v>
      </c>
      <c r="H60" s="390"/>
      <c r="I60" s="390"/>
      <c r="J60" s="61">
        <f>SUM(J50:J59)</f>
        <v>0</v>
      </c>
      <c r="K60" s="388"/>
      <c r="L60" s="389"/>
      <c r="M60" s="61">
        <f>SUM(M44:M59)</f>
        <v>0</v>
      </c>
      <c r="N60" s="61"/>
      <c r="O60" s="61"/>
      <c r="P60" s="487">
        <f>SUM(P50:P59)</f>
        <v>0</v>
      </c>
      <c r="Q60" s="61">
        <f>SUM(Q50:Q59)</f>
        <v>0</v>
      </c>
      <c r="R60" s="61">
        <f>SUM(R50:R59)</f>
        <v>0</v>
      </c>
      <c r="S60" s="61">
        <f>SUM(S50:S59)</f>
        <v>0</v>
      </c>
      <c r="T60" s="61">
        <f>SUM(T46:T59)</f>
        <v>0</v>
      </c>
      <c r="U60" s="11"/>
      <c r="V60" s="11"/>
      <c r="W60" s="154"/>
      <c r="X60" s="11"/>
      <c r="AG60"/>
      <c r="AH60"/>
      <c r="AI60"/>
      <c r="AJ60"/>
      <c r="AK60"/>
      <c r="AL60"/>
      <c r="AM60"/>
    </row>
    <row r="61" spans="1:99" ht="13.5" customHeight="1" thickBot="1" x14ac:dyDescent="0.25">
      <c r="A61" s="44"/>
      <c r="B61" s="42"/>
      <c r="C61" s="42"/>
      <c r="D61" s="45"/>
      <c r="E61" s="461"/>
      <c r="F61" s="45"/>
      <c r="G61" s="67"/>
      <c r="H61" s="45"/>
      <c r="I61" s="45"/>
      <c r="J61" s="67"/>
      <c r="K61" s="47"/>
      <c r="L61" s="45"/>
      <c r="M61" s="45"/>
      <c r="N61" s="45"/>
      <c r="O61" s="45"/>
      <c r="P61" s="45"/>
      <c r="Q61" s="45"/>
      <c r="R61" s="74"/>
      <c r="S61" s="72"/>
      <c r="T61" s="73"/>
      <c r="U61" s="11"/>
      <c r="V61" s="11"/>
      <c r="W61" s="11"/>
      <c r="X61" s="11"/>
      <c r="AG61"/>
      <c r="AH61"/>
      <c r="AI61"/>
      <c r="AJ61"/>
      <c r="AK61"/>
      <c r="AL61"/>
      <c r="AM61"/>
    </row>
    <row r="62" spans="1:99" ht="13.5" customHeight="1" thickBot="1" x14ac:dyDescent="0.25">
      <c r="A62" s="60" t="s">
        <v>34</v>
      </c>
      <c r="B62" s="398"/>
      <c r="C62" s="54"/>
      <c r="D62" s="63"/>
      <c r="E62" s="467"/>
      <c r="F62" s="393"/>
      <c r="G62" s="399">
        <f>SUM(G29,G34,G41,G44,G48,G60)</f>
        <v>0</v>
      </c>
      <c r="H62" s="393"/>
      <c r="I62" s="393"/>
      <c r="J62" s="399">
        <f>SUM(J29,J34,J44,J48,J60)</f>
        <v>0</v>
      </c>
      <c r="K62" s="393"/>
      <c r="L62" s="393"/>
      <c r="M62" s="399">
        <f>SUM(M29,M34,M41,M44,M48,M60)</f>
        <v>0</v>
      </c>
      <c r="N62" s="482"/>
      <c r="O62" s="483"/>
      <c r="P62" s="399">
        <f>SUM(P48,P60)</f>
        <v>0</v>
      </c>
      <c r="Q62" s="399">
        <f>SUM(Q44,Q48,Q60)</f>
        <v>0</v>
      </c>
      <c r="R62" s="399">
        <f>SUM(R29,R34,R41,R44,R48,R60)</f>
        <v>0</v>
      </c>
      <c r="S62" s="399">
        <f>SUM(S29,S34,S41,S44,S48,S60)</f>
        <v>0</v>
      </c>
      <c r="T62" s="399">
        <f>SUM(T29,T34,T41,T44,T48,T60)</f>
        <v>0</v>
      </c>
      <c r="U62" s="11"/>
      <c r="V62" s="11"/>
      <c r="W62" s="11"/>
      <c r="X62" s="11"/>
      <c r="AG62"/>
      <c r="AH62"/>
      <c r="AI62"/>
      <c r="AJ62"/>
      <c r="AK62"/>
      <c r="AL62"/>
      <c r="AM62"/>
    </row>
    <row r="63" spans="1:99" s="436" customFormat="1" ht="33.75" customHeight="1" x14ac:dyDescent="0.2">
      <c r="A63" s="55" t="s">
        <v>251</v>
      </c>
      <c r="B63" s="55" t="s">
        <v>47</v>
      </c>
      <c r="C63" s="55" t="s">
        <v>29</v>
      </c>
      <c r="D63" s="55" t="s">
        <v>278</v>
      </c>
      <c r="E63" s="55" t="s">
        <v>279</v>
      </c>
      <c r="F63" s="55" t="s">
        <v>280</v>
      </c>
      <c r="G63" s="53" t="s">
        <v>263</v>
      </c>
      <c r="H63" s="474" t="s">
        <v>170</v>
      </c>
      <c r="I63" s="53" t="s">
        <v>241</v>
      </c>
      <c r="J63" s="53" t="s">
        <v>270</v>
      </c>
      <c r="K63" s="53" t="s">
        <v>174</v>
      </c>
      <c r="L63" s="53" t="s">
        <v>172</v>
      </c>
      <c r="M63" s="53" t="s">
        <v>130</v>
      </c>
      <c r="N63" s="441"/>
      <c r="O63" s="441"/>
      <c r="P63" s="441"/>
      <c r="Q63" s="441"/>
      <c r="R63" s="53" t="s">
        <v>265</v>
      </c>
      <c r="S63" s="53" t="s">
        <v>129</v>
      </c>
      <c r="T63" s="418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" customFormat="1" x14ac:dyDescent="0.2">
      <c r="A64" s="52"/>
      <c r="B64" s="54"/>
      <c r="C64" s="54"/>
      <c r="D64" s="338"/>
      <c r="E64" s="338"/>
      <c r="F64" s="338"/>
      <c r="G64" s="338"/>
      <c r="H64" s="469"/>
      <c r="I64" s="338"/>
      <c r="J64" s="46"/>
      <c r="K64" s="338"/>
      <c r="L64" s="338"/>
      <c r="M64" s="338"/>
      <c r="N64" s="421"/>
      <c r="O64" s="421"/>
      <c r="P64" s="421"/>
      <c r="Q64" s="421"/>
      <c r="R64" s="45"/>
      <c r="S64" s="72"/>
      <c r="T64" s="418"/>
      <c r="U64" s="11"/>
      <c r="V64" s="533" t="s">
        <v>316</v>
      </c>
      <c r="W64" s="533"/>
      <c r="X64" s="11"/>
      <c r="Y64" s="11"/>
      <c r="Z64" s="11"/>
      <c r="AA64" s="11"/>
      <c r="AB64" s="11"/>
      <c r="AC64" s="11"/>
      <c r="AD64" s="11"/>
      <c r="AE64" s="11"/>
      <c r="AF64" s="11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</row>
    <row r="65" spans="1:39" ht="12" customHeight="1" x14ac:dyDescent="0.2">
      <c r="A65" s="52"/>
      <c r="B65" s="75"/>
      <c r="C65" s="75"/>
      <c r="D65" s="74"/>
      <c r="E65" s="157">
        <v>3.7499999999999999E-2</v>
      </c>
      <c r="F65" s="74"/>
      <c r="G65" s="74"/>
      <c r="H65" s="476"/>
      <c r="I65" s="226"/>
      <c r="J65" s="46"/>
      <c r="K65" s="74"/>
      <c r="L65" s="74"/>
      <c r="M65" s="306">
        <v>8.5000000000000006E-2</v>
      </c>
      <c r="N65" s="440"/>
      <c r="O65" s="440"/>
      <c r="P65" s="440"/>
      <c r="Q65" s="440"/>
      <c r="R65" s="45"/>
      <c r="S65" s="306">
        <v>3.7499999999999999E-2</v>
      </c>
      <c r="T65" s="418"/>
      <c r="U65" s="11"/>
      <c r="V65" s="380" t="s">
        <v>314</v>
      </c>
      <c r="W65" s="380"/>
      <c r="X65" s="11"/>
      <c r="AG65"/>
      <c r="AH65"/>
      <c r="AI65"/>
      <c r="AJ65"/>
      <c r="AK65"/>
      <c r="AL65"/>
      <c r="AM65"/>
    </row>
    <row r="66" spans="1:39" x14ac:dyDescent="0.2">
      <c r="A66" s="678"/>
      <c r="B66" s="284"/>
      <c r="C66" s="285"/>
      <c r="D66" s="69"/>
      <c r="E66" s="484"/>
      <c r="F66" s="58">
        <f t="shared" ref="F66:F72" si="20">D66/6</f>
        <v>0</v>
      </c>
      <c r="G66" s="225">
        <f t="shared" ref="G66:G72" si="21">E66*F66</f>
        <v>0</v>
      </c>
      <c r="H66" s="281"/>
      <c r="I66" s="58"/>
      <c r="J66" s="225">
        <f t="shared" ref="J66:J72" si="22">H66*I66</f>
        <v>0</v>
      </c>
      <c r="K66" s="215"/>
      <c r="L66" s="223">
        <f t="shared" ref="L66:L72" si="23">G66+J66+K66</f>
        <v>0</v>
      </c>
      <c r="M66" s="58">
        <f>L66*M$65</f>
        <v>0</v>
      </c>
      <c r="N66" s="490"/>
      <c r="O66" s="215"/>
      <c r="P66" s="223"/>
      <c r="Q66" s="58"/>
      <c r="R66" s="490">
        <f>L66+M66</f>
        <v>0</v>
      </c>
      <c r="S66" s="57">
        <f>-R66*S$65</f>
        <v>0</v>
      </c>
      <c r="T66" s="420"/>
      <c r="U66" s="11"/>
      <c r="V66" s="380" t="s">
        <v>318</v>
      </c>
      <c r="W66" s="380"/>
      <c r="X66" s="11"/>
      <c r="AG66"/>
      <c r="AH66"/>
      <c r="AI66"/>
      <c r="AJ66"/>
      <c r="AK66"/>
      <c r="AL66"/>
      <c r="AM66"/>
    </row>
    <row r="67" spans="1:39" x14ac:dyDescent="0.2">
      <c r="A67" s="678"/>
      <c r="B67" s="284"/>
      <c r="C67" s="285"/>
      <c r="D67" s="69"/>
      <c r="E67" s="484"/>
      <c r="F67" s="58">
        <f t="shared" ref="F67" si="24">D67/6</f>
        <v>0</v>
      </c>
      <c r="G67" s="225">
        <f t="shared" ref="G67" si="25">E67*F67</f>
        <v>0</v>
      </c>
      <c r="H67" s="281"/>
      <c r="I67" s="58"/>
      <c r="J67" s="225">
        <f t="shared" ref="J67" si="26">H67*I67</f>
        <v>0</v>
      </c>
      <c r="K67" s="215"/>
      <c r="L67" s="223">
        <f t="shared" ref="L67" si="27">G67+J67+K67</f>
        <v>0</v>
      </c>
      <c r="M67" s="58">
        <f>L67*M$65</f>
        <v>0</v>
      </c>
      <c r="N67" s="490"/>
      <c r="O67" s="215"/>
      <c r="P67" s="223"/>
      <c r="Q67" s="58"/>
      <c r="R67" s="490">
        <f t="shared" ref="R67" si="28">L67+M67</f>
        <v>0</v>
      </c>
      <c r="S67" s="518">
        <f t="shared" ref="S67" si="29">-R67*S$65</f>
        <v>0</v>
      </c>
      <c r="T67" s="420"/>
      <c r="U67" s="419"/>
      <c r="V67" s="380"/>
      <c r="W67" s="380"/>
      <c r="X67" s="419"/>
      <c r="Y67" s="419"/>
      <c r="Z67" s="419"/>
      <c r="AA67" s="419"/>
      <c r="AB67" s="419"/>
      <c r="AC67" s="419"/>
      <c r="AD67" s="419"/>
      <c r="AE67" s="419"/>
      <c r="AF67" s="419"/>
      <c r="AG67"/>
      <c r="AH67"/>
      <c r="AI67"/>
      <c r="AJ67"/>
      <c r="AK67"/>
      <c r="AL67"/>
      <c r="AM67"/>
    </row>
    <row r="68" spans="1:39" x14ac:dyDescent="0.2">
      <c r="A68" s="678"/>
      <c r="B68" s="284"/>
      <c r="C68" s="285"/>
      <c r="D68" s="69"/>
      <c r="E68" s="484"/>
      <c r="F68" s="58">
        <f>D68/6</f>
        <v>0</v>
      </c>
      <c r="G68" s="225">
        <f>E68*F68</f>
        <v>0</v>
      </c>
      <c r="H68" s="281"/>
      <c r="I68" s="58"/>
      <c r="J68" s="225">
        <f t="shared" si="22"/>
        <v>0</v>
      </c>
      <c r="K68" s="215"/>
      <c r="L68" s="223">
        <f>G68+J68+K68</f>
        <v>0</v>
      </c>
      <c r="M68" s="58">
        <v>0</v>
      </c>
      <c r="N68" s="490"/>
      <c r="O68" s="215"/>
      <c r="P68" s="223"/>
      <c r="Q68" s="58"/>
      <c r="R68" s="490">
        <f>L68+M68</f>
        <v>0</v>
      </c>
      <c r="S68" s="518">
        <f>S66</f>
        <v>0</v>
      </c>
      <c r="T68" s="420"/>
      <c r="U68" s="419"/>
      <c r="V68" s="380"/>
      <c r="W68" s="380"/>
      <c r="X68" s="419"/>
      <c r="Y68" s="419"/>
      <c r="Z68" s="419"/>
      <c r="AA68" s="419"/>
      <c r="AB68" s="419"/>
      <c r="AC68" s="419"/>
      <c r="AD68" s="419"/>
      <c r="AE68" s="419"/>
      <c r="AF68" s="419"/>
      <c r="AG68"/>
      <c r="AH68"/>
      <c r="AI68"/>
      <c r="AJ68"/>
      <c r="AK68"/>
      <c r="AL68"/>
      <c r="AM68"/>
    </row>
    <row r="69" spans="1:39" x14ac:dyDescent="0.2">
      <c r="A69" s="534"/>
      <c r="B69" s="284"/>
      <c r="C69" s="285"/>
      <c r="D69" s="69"/>
      <c r="E69" s="484"/>
      <c r="F69" s="58">
        <f t="shared" si="20"/>
        <v>0</v>
      </c>
      <c r="G69" s="225">
        <f t="shared" si="21"/>
        <v>0</v>
      </c>
      <c r="H69" s="281"/>
      <c r="I69" s="58"/>
      <c r="J69" s="225">
        <f t="shared" si="22"/>
        <v>0</v>
      </c>
      <c r="K69" s="215"/>
      <c r="L69" s="223">
        <f t="shared" si="23"/>
        <v>0</v>
      </c>
      <c r="M69" s="58">
        <f>L69*M$65</f>
        <v>0</v>
      </c>
      <c r="N69" s="490"/>
      <c r="O69" s="215"/>
      <c r="P69" s="223"/>
      <c r="Q69" s="58"/>
      <c r="R69" s="490">
        <f t="shared" ref="R69:R72" si="30">L69+M69</f>
        <v>0</v>
      </c>
      <c r="S69" s="518">
        <f t="shared" ref="S69:S72" si="31">-R69*S$65</f>
        <v>0</v>
      </c>
      <c r="T69" s="420"/>
      <c r="U69" s="419"/>
      <c r="V69" s="380" t="s">
        <v>319</v>
      </c>
      <c r="W69" s="380"/>
      <c r="X69" s="419"/>
      <c r="Y69" s="419"/>
      <c r="Z69" s="419"/>
      <c r="AA69" s="419"/>
      <c r="AB69" s="419"/>
      <c r="AC69" s="419"/>
      <c r="AD69" s="419"/>
      <c r="AE69" s="419"/>
      <c r="AF69" s="419"/>
      <c r="AG69"/>
      <c r="AH69"/>
      <c r="AI69"/>
      <c r="AJ69"/>
      <c r="AK69"/>
      <c r="AL69"/>
      <c r="AM69"/>
    </row>
    <row r="70" spans="1:39" x14ac:dyDescent="0.2">
      <c r="A70" s="534"/>
      <c r="B70" s="284"/>
      <c r="C70" s="285"/>
      <c r="D70" s="69"/>
      <c r="E70" s="680"/>
      <c r="F70" s="58">
        <f t="shared" si="20"/>
        <v>0</v>
      </c>
      <c r="G70" s="225">
        <f t="shared" si="21"/>
        <v>0</v>
      </c>
      <c r="H70" s="281"/>
      <c r="I70" s="58"/>
      <c r="J70" s="225">
        <f t="shared" si="22"/>
        <v>0</v>
      </c>
      <c r="K70" s="215"/>
      <c r="L70" s="223">
        <f t="shared" si="23"/>
        <v>0</v>
      </c>
      <c r="M70" s="58">
        <f>L70*M$65</f>
        <v>0</v>
      </c>
      <c r="N70" s="490"/>
      <c r="O70" s="215"/>
      <c r="P70" s="223"/>
      <c r="Q70" s="58"/>
      <c r="R70" s="490">
        <f t="shared" si="30"/>
        <v>0</v>
      </c>
      <c r="S70" s="57">
        <f t="shared" si="31"/>
        <v>0</v>
      </c>
      <c r="T70" s="420"/>
      <c r="U70" s="11"/>
      <c r="V70" s="380" t="s">
        <v>319</v>
      </c>
      <c r="W70" s="380"/>
      <c r="X70" s="11"/>
      <c r="AG70"/>
      <c r="AH70"/>
      <c r="AI70"/>
      <c r="AJ70"/>
      <c r="AK70"/>
      <c r="AL70"/>
      <c r="AM70"/>
    </row>
    <row r="71" spans="1:39" x14ac:dyDescent="0.2">
      <c r="A71" s="101"/>
      <c r="B71" s="284"/>
      <c r="C71" s="285"/>
      <c r="D71" s="69"/>
      <c r="E71" s="680"/>
      <c r="F71" s="58">
        <f t="shared" si="20"/>
        <v>0</v>
      </c>
      <c r="G71" s="225">
        <f t="shared" si="21"/>
        <v>0</v>
      </c>
      <c r="H71" s="281"/>
      <c r="I71" s="58"/>
      <c r="J71" s="225">
        <f t="shared" si="22"/>
        <v>0</v>
      </c>
      <c r="K71" s="215"/>
      <c r="L71" s="223">
        <f t="shared" si="23"/>
        <v>0</v>
      </c>
      <c r="M71" s="58">
        <f>(L71)*M$65</f>
        <v>0</v>
      </c>
      <c r="N71" s="499"/>
      <c r="O71" s="405"/>
      <c r="P71" s="406"/>
      <c r="Q71" s="403"/>
      <c r="R71" s="490">
        <f t="shared" si="30"/>
        <v>0</v>
      </c>
      <c r="S71" s="57">
        <f t="shared" si="31"/>
        <v>0</v>
      </c>
      <c r="T71" s="420"/>
      <c r="U71" s="11"/>
      <c r="V71" s="380" t="s">
        <v>315</v>
      </c>
      <c r="W71" s="380"/>
      <c r="X71" s="11"/>
      <c r="AG71"/>
      <c r="AH71"/>
      <c r="AI71"/>
      <c r="AJ71"/>
      <c r="AK71"/>
      <c r="AL71"/>
      <c r="AM71"/>
    </row>
    <row r="72" spans="1:39" ht="13.5" thickBot="1" x14ac:dyDescent="0.25">
      <c r="A72" s="546"/>
      <c r="B72" s="284"/>
      <c r="C72" s="285"/>
      <c r="D72" s="69"/>
      <c r="E72" s="484"/>
      <c r="F72" s="58">
        <f t="shared" si="20"/>
        <v>0</v>
      </c>
      <c r="G72" s="225">
        <f t="shared" si="21"/>
        <v>0</v>
      </c>
      <c r="H72" s="281"/>
      <c r="I72" s="58"/>
      <c r="J72" s="225">
        <f t="shared" si="22"/>
        <v>0</v>
      </c>
      <c r="K72" s="215"/>
      <c r="L72" s="223">
        <f t="shared" si="23"/>
        <v>0</v>
      </c>
      <c r="M72" s="58">
        <f>(L72)*M$65</f>
        <v>0</v>
      </c>
      <c r="N72" s="499"/>
      <c r="O72" s="405"/>
      <c r="P72" s="406"/>
      <c r="Q72" s="403"/>
      <c r="R72" s="490">
        <f t="shared" si="30"/>
        <v>0</v>
      </c>
      <c r="S72" s="518">
        <f t="shared" si="31"/>
        <v>0</v>
      </c>
      <c r="T72" s="420"/>
      <c r="U72" s="419"/>
      <c r="V72" s="380" t="s">
        <v>315</v>
      </c>
      <c r="W72" s="380"/>
      <c r="X72" s="419"/>
      <c r="Y72" s="419"/>
      <c r="Z72" s="419"/>
      <c r="AA72" s="419"/>
      <c r="AB72" s="419"/>
      <c r="AC72" s="419"/>
      <c r="AD72" s="419"/>
      <c r="AE72" s="419"/>
      <c r="AF72" s="419"/>
      <c r="AG72"/>
      <c r="AH72"/>
      <c r="AI72"/>
      <c r="AJ72"/>
      <c r="AK72"/>
      <c r="AL72"/>
      <c r="AM72"/>
    </row>
    <row r="73" spans="1:39" ht="13.5" thickBot="1" x14ac:dyDescent="0.25">
      <c r="A73" s="70" t="s">
        <v>86</v>
      </c>
      <c r="B73" s="54"/>
      <c r="C73" s="54"/>
      <c r="D73" s="395"/>
      <c r="E73" s="395"/>
      <c r="F73" s="396"/>
      <c r="G73" s="71">
        <f>SUM(G66:G72)</f>
        <v>0</v>
      </c>
      <c r="H73" s="475"/>
      <c r="I73" s="396"/>
      <c r="J73" s="71">
        <f>SUM(J71:J71)</f>
        <v>0</v>
      </c>
      <c r="K73" s="71">
        <f>SUM(K66:K71)</f>
        <v>0</v>
      </c>
      <c r="L73" s="71">
        <f>SUM(L66:L72)</f>
        <v>0</v>
      </c>
      <c r="M73" s="71">
        <f>SUM(M66:M72)</f>
        <v>0</v>
      </c>
      <c r="N73" s="663"/>
      <c r="O73" s="634"/>
      <c r="P73" s="664"/>
      <c r="Q73" s="665"/>
      <c r="R73" s="71">
        <f>SUM(R66:R72)</f>
        <v>0</v>
      </c>
      <c r="S73" s="71">
        <f>SUM(S66:S72)</f>
        <v>0</v>
      </c>
      <c r="T73" s="418"/>
      <c r="U73" s="11"/>
      <c r="V73" s="380"/>
      <c r="W73" s="380"/>
      <c r="X73" s="11"/>
      <c r="AG73"/>
      <c r="AH73"/>
      <c r="AI73"/>
      <c r="AJ73"/>
      <c r="AK73"/>
      <c r="AL73"/>
      <c r="AM73"/>
    </row>
    <row r="74" spans="1:39" x14ac:dyDescent="0.2">
      <c r="A74" s="52"/>
      <c r="B74" s="54"/>
      <c r="C74" s="54"/>
      <c r="D74" s="74"/>
      <c r="E74" s="74"/>
      <c r="F74" s="74"/>
      <c r="G74" s="74"/>
      <c r="H74" s="476"/>
      <c r="I74" s="74"/>
      <c r="J74" s="74"/>
      <c r="K74" s="74"/>
      <c r="L74" s="74"/>
      <c r="M74" s="74"/>
      <c r="N74" s="440"/>
      <c r="O74" s="440"/>
      <c r="P74" s="510"/>
      <c r="Q74" s="440"/>
      <c r="R74" s="74"/>
      <c r="S74" s="74"/>
      <c r="T74" s="418"/>
      <c r="U74" s="11"/>
      <c r="V74" s="380" t="s">
        <v>317</v>
      </c>
      <c r="W74" s="380"/>
      <c r="X74" s="11"/>
      <c r="AG74"/>
      <c r="AH74"/>
      <c r="AI74"/>
      <c r="AJ74"/>
      <c r="AK74"/>
      <c r="AL74"/>
      <c r="AM74"/>
    </row>
    <row r="75" spans="1:39" ht="13.5" customHeight="1" x14ac:dyDescent="0.2">
      <c r="A75" s="52"/>
      <c r="B75" s="54"/>
      <c r="C75" s="54"/>
      <c r="D75" s="338"/>
      <c r="E75" s="469"/>
      <c r="F75" s="338"/>
      <c r="G75" s="338"/>
      <c r="H75" s="338"/>
      <c r="I75" s="338"/>
      <c r="J75" s="338"/>
      <c r="K75" s="46"/>
      <c r="L75" s="338"/>
      <c r="M75" s="338"/>
      <c r="N75" s="338"/>
      <c r="O75" s="45"/>
      <c r="P75" s="72"/>
      <c r="Q75" s="73"/>
      <c r="R75" s="300"/>
      <c r="S75" s="11"/>
      <c r="T75" s="11"/>
      <c r="U75" s="11"/>
      <c r="V75" s="11"/>
      <c r="W75" s="11"/>
      <c r="X75" s="11"/>
      <c r="AH75"/>
      <c r="AI75"/>
      <c r="AJ75"/>
      <c r="AK75"/>
      <c r="AL75"/>
      <c r="AM75"/>
    </row>
    <row r="76" spans="1:39" ht="41.25" customHeight="1" x14ac:dyDescent="0.2">
      <c r="A76" s="55" t="s">
        <v>251</v>
      </c>
      <c r="B76" s="55" t="s">
        <v>47</v>
      </c>
      <c r="C76" s="55" t="s">
        <v>29</v>
      </c>
      <c r="D76" s="55" t="s">
        <v>278</v>
      </c>
      <c r="E76" s="55" t="s">
        <v>279</v>
      </c>
      <c r="F76" s="55" t="s">
        <v>280</v>
      </c>
      <c r="G76" s="53" t="s">
        <v>263</v>
      </c>
      <c r="H76" s="474" t="s">
        <v>170</v>
      </c>
      <c r="I76" s="53" t="s">
        <v>241</v>
      </c>
      <c r="J76" s="53" t="s">
        <v>270</v>
      </c>
      <c r="K76" s="53" t="s">
        <v>171</v>
      </c>
      <c r="L76" s="53" t="s">
        <v>271</v>
      </c>
      <c r="M76" s="53" t="s">
        <v>272</v>
      </c>
      <c r="N76" s="53" t="s">
        <v>274</v>
      </c>
      <c r="O76" s="53" t="s">
        <v>174</v>
      </c>
      <c r="P76" s="53" t="s">
        <v>172</v>
      </c>
      <c r="Q76" s="53" t="s">
        <v>130</v>
      </c>
      <c r="R76" s="53" t="s">
        <v>265</v>
      </c>
      <c r="S76" s="53" t="s">
        <v>129</v>
      </c>
      <c r="T76" s="53" t="s">
        <v>303</v>
      </c>
      <c r="U76" s="53" t="s">
        <v>273</v>
      </c>
      <c r="V76" s="11"/>
      <c r="W76" s="11"/>
      <c r="X76" s="11"/>
      <c r="AG76"/>
      <c r="AH76"/>
      <c r="AI76"/>
      <c r="AJ76"/>
      <c r="AK76"/>
      <c r="AL76"/>
      <c r="AM76"/>
    </row>
    <row r="77" spans="1:39" ht="22.5" customHeight="1" x14ac:dyDescent="0.2">
      <c r="A77" s="635" t="s">
        <v>367</v>
      </c>
      <c r="B77" s="54"/>
      <c r="C77" s="54"/>
      <c r="D77" s="338"/>
      <c r="E77" s="338"/>
      <c r="F77" s="338"/>
      <c r="G77" s="338"/>
      <c r="H77" s="469"/>
      <c r="I77" s="338"/>
      <c r="J77" s="46"/>
      <c r="K77" s="338"/>
      <c r="L77" s="338"/>
      <c r="M77" s="338"/>
      <c r="N77" s="338"/>
      <c r="O77" s="666" t="s">
        <v>389</v>
      </c>
      <c r="P77" s="45"/>
      <c r="Q77" s="157">
        <v>0.04</v>
      </c>
      <c r="R77" s="73"/>
      <c r="S77" s="157">
        <v>3.5000000000000003E-2</v>
      </c>
      <c r="T77" s="658"/>
      <c r="U77" s="11"/>
      <c r="V77" s="11"/>
      <c r="W77" s="154"/>
      <c r="X77" s="11"/>
      <c r="AG77"/>
      <c r="AH77"/>
      <c r="AI77"/>
      <c r="AJ77"/>
      <c r="AK77"/>
      <c r="AL77"/>
      <c r="AM77"/>
    </row>
    <row r="78" spans="1:39" ht="13.5" customHeight="1" x14ac:dyDescent="0.2">
      <c r="A78" s="667"/>
      <c r="B78" s="284"/>
      <c r="C78" s="285"/>
      <c r="D78" s="69"/>
      <c r="E78" s="484"/>
      <c r="F78" s="58">
        <f>D78/8</f>
        <v>0</v>
      </c>
      <c r="G78" s="223">
        <f>E78*F78</f>
        <v>0</v>
      </c>
      <c r="H78" s="505"/>
      <c r="I78" s="58"/>
      <c r="J78" s="223">
        <f>H78*I78</f>
        <v>0</v>
      </c>
      <c r="K78" s="485"/>
      <c r="L78" s="58"/>
      <c r="M78" s="223">
        <f>K78*L78</f>
        <v>0</v>
      </c>
      <c r="N78" s="490">
        <f t="shared" ref="N78:N79" si="32">E78*3.125</f>
        <v>0</v>
      </c>
      <c r="O78" s="215">
        <v>0</v>
      </c>
      <c r="P78" s="223">
        <f>G78+J78+M78+O78</f>
        <v>0</v>
      </c>
      <c r="Q78" s="58">
        <f>P78*Q$77</f>
        <v>0</v>
      </c>
      <c r="R78" s="490">
        <f>P78+Q78</f>
        <v>0</v>
      </c>
      <c r="S78" s="57">
        <f>-(R78-N78)*S$77</f>
        <v>0</v>
      </c>
      <c r="T78" s="57">
        <f>U78*$T$77</f>
        <v>0</v>
      </c>
      <c r="U78" s="650">
        <v>0</v>
      </c>
      <c r="V78" s="650">
        <v>0</v>
      </c>
      <c r="W78" s="11"/>
      <c r="X78" s="11"/>
      <c r="AG78"/>
      <c r="AH78"/>
      <c r="AI78"/>
      <c r="AJ78"/>
      <c r="AK78"/>
      <c r="AL78"/>
      <c r="AM78"/>
    </row>
    <row r="79" spans="1:39" ht="13.5" customHeight="1" x14ac:dyDescent="0.2">
      <c r="A79" s="694"/>
      <c r="B79" s="284"/>
      <c r="C79" s="285"/>
      <c r="D79" s="69"/>
      <c r="E79" s="484"/>
      <c r="F79" s="58">
        <f>D79/8</f>
        <v>0</v>
      </c>
      <c r="G79" s="223">
        <f t="shared" ref="G79:G117" si="33">E79*F79</f>
        <v>0</v>
      </c>
      <c r="H79" s="505"/>
      <c r="I79" s="58"/>
      <c r="J79" s="223">
        <f>H79*I79</f>
        <v>0</v>
      </c>
      <c r="K79" s="485"/>
      <c r="L79" s="58"/>
      <c r="M79" s="223">
        <f>K79*L79</f>
        <v>0</v>
      </c>
      <c r="N79" s="490">
        <f t="shared" si="32"/>
        <v>0</v>
      </c>
      <c r="O79" s="215">
        <v>0</v>
      </c>
      <c r="P79" s="223">
        <f>G79+J79+M79+O79</f>
        <v>0</v>
      </c>
      <c r="Q79" s="58">
        <f>P79*Q$77</f>
        <v>0</v>
      </c>
      <c r="R79" s="490">
        <f>P79+Q79</f>
        <v>0</v>
      </c>
      <c r="S79" s="518">
        <f>-(R79-N79)*S$77</f>
        <v>0</v>
      </c>
      <c r="T79" s="57">
        <f>U79*$T$77</f>
        <v>0</v>
      </c>
      <c r="U79" s="650">
        <v>0</v>
      </c>
      <c r="V79" s="651">
        <v>0</v>
      </c>
      <c r="W79" s="11"/>
      <c r="X79" s="11"/>
      <c r="AG79"/>
      <c r="AH79"/>
      <c r="AI79"/>
      <c r="AJ79"/>
      <c r="AK79"/>
      <c r="AL79"/>
      <c r="AM79"/>
    </row>
    <row r="80" spans="1:39" ht="13.5" customHeight="1" x14ac:dyDescent="0.2">
      <c r="A80" s="694"/>
      <c r="B80" s="284"/>
      <c r="C80" s="285"/>
      <c r="D80" s="69"/>
      <c r="E80" s="484"/>
      <c r="F80" s="58">
        <f>D80/8</f>
        <v>0</v>
      </c>
      <c r="G80" s="223">
        <f>E80*F80</f>
        <v>0</v>
      </c>
      <c r="H80" s="485"/>
      <c r="I80" s="58"/>
      <c r="J80" s="223">
        <f>H80*I80</f>
        <v>0</v>
      </c>
      <c r="K80" s="485"/>
      <c r="L80" s="58"/>
      <c r="M80" s="223">
        <f>K80*L80</f>
        <v>0</v>
      </c>
      <c r="N80" s="490">
        <f>E80*3.125</f>
        <v>0</v>
      </c>
      <c r="O80" s="215">
        <v>0</v>
      </c>
      <c r="P80" s="223">
        <f>G80+J80+M80+O80</f>
        <v>0</v>
      </c>
      <c r="Q80" s="58">
        <f>P80*Q$77</f>
        <v>0</v>
      </c>
      <c r="R80" s="490">
        <f>P80+Q80+N80</f>
        <v>0</v>
      </c>
      <c r="S80" s="518">
        <f>-(R80-N80)*S$77</f>
        <v>0</v>
      </c>
      <c r="T80" s="57">
        <f>U80*$T$77</f>
        <v>0</v>
      </c>
      <c r="U80" s="650">
        <v>0</v>
      </c>
      <c r="V80" s="652">
        <v>0</v>
      </c>
      <c r="W80" s="11"/>
      <c r="X80" s="11"/>
      <c r="AG80"/>
      <c r="AH80"/>
      <c r="AI80"/>
      <c r="AJ80"/>
      <c r="AK80"/>
      <c r="AL80"/>
      <c r="AM80"/>
    </row>
    <row r="81" spans="1:39" ht="13.5" customHeight="1" x14ac:dyDescent="0.2">
      <c r="A81" s="667"/>
      <c r="B81" s="401"/>
      <c r="C81" s="402"/>
      <c r="D81" s="69"/>
      <c r="E81" s="484"/>
      <c r="F81" s="403">
        <f>D81/8</f>
        <v>0</v>
      </c>
      <c r="G81" s="406">
        <f t="shared" si="33"/>
        <v>0</v>
      </c>
      <c r="H81" s="505"/>
      <c r="I81" s="58"/>
      <c r="J81" s="406">
        <f t="shared" ref="J81:J117" si="34">H81*I81</f>
        <v>0</v>
      </c>
      <c r="K81" s="500"/>
      <c r="L81" s="403"/>
      <c r="M81" s="406">
        <f>K81*L81</f>
        <v>0</v>
      </c>
      <c r="N81" s="499">
        <f>E81*3.125</f>
        <v>0</v>
      </c>
      <c r="O81" s="405">
        <v>0</v>
      </c>
      <c r="P81" s="406">
        <f>G81+J81+M81+O81</f>
        <v>0</v>
      </c>
      <c r="Q81" s="403">
        <f>P81*Q$77</f>
        <v>0</v>
      </c>
      <c r="R81" s="490">
        <f>P81+Q81+N81</f>
        <v>0</v>
      </c>
      <c r="S81" s="518">
        <f>-(R81-N81)*S$77</f>
        <v>0</v>
      </c>
      <c r="T81" s="57">
        <f>U81*$T$77</f>
        <v>0</v>
      </c>
      <c r="U81" s="650">
        <v>0</v>
      </c>
      <c r="V81" s="652">
        <v>0</v>
      </c>
      <c r="W81" s="11"/>
      <c r="X81" s="11"/>
      <c r="AG81"/>
      <c r="AH81"/>
      <c r="AI81"/>
      <c r="AJ81"/>
      <c r="AK81"/>
      <c r="AL81"/>
      <c r="AM81"/>
    </row>
    <row r="82" spans="1:39" x14ac:dyDescent="0.2">
      <c r="A82" s="636"/>
      <c r="B82" s="637"/>
      <c r="C82" s="637"/>
      <c r="D82" s="638"/>
      <c r="E82" s="639"/>
      <c r="F82" s="224"/>
      <c r="G82" s="640"/>
      <c r="H82" s="641"/>
      <c r="I82" s="224"/>
      <c r="J82" s="224"/>
      <c r="K82" s="639"/>
      <c r="L82" s="224"/>
      <c r="M82" s="224"/>
      <c r="N82" s="639"/>
      <c r="O82" s="642"/>
      <c r="P82" s="224"/>
      <c r="Q82" s="224"/>
      <c r="R82" s="643"/>
      <c r="S82" s="224"/>
      <c r="U82" s="653"/>
      <c r="V82" s="653"/>
    </row>
    <row r="83" spans="1:39" x14ac:dyDescent="0.2">
      <c r="A83" s="635" t="s">
        <v>368</v>
      </c>
      <c r="B83" s="644"/>
      <c r="C83" s="644"/>
      <c r="D83" s="645"/>
      <c r="E83" s="646"/>
      <c r="F83" s="615"/>
      <c r="G83" s="647"/>
      <c r="H83" s="648"/>
      <c r="I83" s="615"/>
      <c r="J83" s="615"/>
      <c r="K83" s="646"/>
      <c r="L83" s="615"/>
      <c r="M83" s="615"/>
      <c r="N83" s="646"/>
      <c r="O83" s="620"/>
      <c r="P83" s="615"/>
      <c r="Q83" s="615"/>
      <c r="R83" s="227"/>
      <c r="S83" s="615"/>
      <c r="T83" s="649"/>
      <c r="U83" s="649"/>
      <c r="V83" s="64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</row>
    <row r="84" spans="1:39" x14ac:dyDescent="0.2">
      <c r="A84" s="282"/>
      <c r="B84" s="284"/>
      <c r="C84" s="285"/>
      <c r="D84" s="69"/>
      <c r="E84" s="484"/>
      <c r="F84" s="58">
        <f>D84/8</f>
        <v>0</v>
      </c>
      <c r="G84" s="223">
        <f>E84*F84</f>
        <v>0</v>
      </c>
      <c r="H84" s="485"/>
      <c r="I84" s="58"/>
      <c r="J84" s="223">
        <f>H84*I84</f>
        <v>0</v>
      </c>
      <c r="K84" s="485"/>
      <c r="L84" s="58"/>
      <c r="M84" s="223">
        <f>K84*L84</f>
        <v>0</v>
      </c>
      <c r="N84" s="490">
        <v>0</v>
      </c>
      <c r="O84" s="215">
        <v>0</v>
      </c>
      <c r="P84" s="223">
        <f>G84+J84+M84+O84</f>
        <v>0</v>
      </c>
      <c r="Q84" s="58">
        <f t="shared" ref="Q84:Q85" si="35">P84*Q$77</f>
        <v>0</v>
      </c>
      <c r="R84" s="490">
        <f>P84+Q84+N84</f>
        <v>0</v>
      </c>
      <c r="S84" s="518">
        <f t="shared" ref="S84:S85" si="36">-(R84-N84)*S$77</f>
        <v>0</v>
      </c>
      <c r="T84" s="518">
        <f t="shared" ref="T84:T85" si="37">U84*$T$77</f>
        <v>0</v>
      </c>
      <c r="U84" s="652">
        <v>0</v>
      </c>
      <c r="V84" s="652">
        <v>0</v>
      </c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</row>
    <row r="85" spans="1:39" x14ac:dyDescent="0.2">
      <c r="A85" s="282"/>
      <c r="B85" s="284"/>
      <c r="C85" s="285"/>
      <c r="D85" s="69"/>
      <c r="E85" s="484"/>
      <c r="F85" s="58">
        <f>D85/8</f>
        <v>0</v>
      </c>
      <c r="G85" s="223">
        <f>E85*F85</f>
        <v>0</v>
      </c>
      <c r="H85" s="485"/>
      <c r="I85" s="58"/>
      <c r="J85" s="223">
        <f>H85*I85</f>
        <v>0</v>
      </c>
      <c r="K85" s="485"/>
      <c r="L85" s="58"/>
      <c r="M85" s="223">
        <f>K85*L85</f>
        <v>0</v>
      </c>
      <c r="N85" s="490">
        <v>0</v>
      </c>
      <c r="O85" s="215">
        <v>0</v>
      </c>
      <c r="P85" s="223">
        <f>G85+J85+M85+O85</f>
        <v>0</v>
      </c>
      <c r="Q85" s="58">
        <f t="shared" si="35"/>
        <v>0</v>
      </c>
      <c r="R85" s="490">
        <f>P85+Q85+N85</f>
        <v>0</v>
      </c>
      <c r="S85" s="518">
        <f t="shared" si="36"/>
        <v>0</v>
      </c>
      <c r="T85" s="518">
        <f t="shared" si="37"/>
        <v>0</v>
      </c>
      <c r="U85" s="652">
        <v>0</v>
      </c>
      <c r="V85" s="652">
        <v>0</v>
      </c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</row>
    <row r="86" spans="1:39" ht="13.5" customHeight="1" x14ac:dyDescent="0.2">
      <c r="A86" s="282"/>
      <c r="B86" s="284"/>
      <c r="C86" s="285"/>
      <c r="D86" s="69"/>
      <c r="E86" s="484"/>
      <c r="F86" s="58">
        <f>D86/8</f>
        <v>0</v>
      </c>
      <c r="G86" s="223">
        <f>E86*F86</f>
        <v>0</v>
      </c>
      <c r="H86" s="485"/>
      <c r="I86" s="58"/>
      <c r="J86" s="223">
        <f>H86*I86</f>
        <v>0</v>
      </c>
      <c r="K86" s="485"/>
      <c r="L86" s="58"/>
      <c r="M86" s="223">
        <f>K86*L86</f>
        <v>0</v>
      </c>
      <c r="N86" s="490">
        <f>E86*3.125</f>
        <v>0</v>
      </c>
      <c r="O86" s="215">
        <v>0</v>
      </c>
      <c r="P86" s="223">
        <f>G86+J86+M86+O86</f>
        <v>0</v>
      </c>
      <c r="Q86" s="58">
        <f t="shared" ref="Q86:Q101" si="38">P86*Q$77</f>
        <v>0</v>
      </c>
      <c r="R86" s="490">
        <f>P86+Q86+N86</f>
        <v>0</v>
      </c>
      <c r="S86" s="518">
        <f t="shared" ref="S86:S117" si="39">-(R86-N86)*S$77</f>
        <v>0</v>
      </c>
      <c r="T86" s="57">
        <f t="shared" ref="T86:T101" si="40">U86*$T$77</f>
        <v>0</v>
      </c>
      <c r="U86" s="652">
        <v>0</v>
      </c>
      <c r="V86" s="652">
        <v>0</v>
      </c>
      <c r="W86" s="11"/>
      <c r="X86" s="154"/>
      <c r="AG86"/>
      <c r="AH86"/>
      <c r="AI86"/>
      <c r="AJ86"/>
      <c r="AK86"/>
      <c r="AL86"/>
      <c r="AM86"/>
    </row>
    <row r="87" spans="1:39" ht="13.5" customHeight="1" x14ac:dyDescent="0.2">
      <c r="A87" s="282"/>
      <c r="B87" s="284"/>
      <c r="C87" s="285"/>
      <c r="D87" s="69"/>
      <c r="E87" s="484"/>
      <c r="F87" s="58">
        <f>D87/8</f>
        <v>0</v>
      </c>
      <c r="G87" s="223">
        <f>E87*F87</f>
        <v>0</v>
      </c>
      <c r="H87" s="485"/>
      <c r="I87" s="58"/>
      <c r="J87" s="223">
        <f>H87*I87</f>
        <v>0</v>
      </c>
      <c r="K87" s="485"/>
      <c r="L87" s="58"/>
      <c r="M87" s="223">
        <f>K87*L87</f>
        <v>0</v>
      </c>
      <c r="N87" s="490">
        <f t="shared" ref="N87:N98" si="41">(E87*3.125)</f>
        <v>0</v>
      </c>
      <c r="O87" s="215">
        <v>0</v>
      </c>
      <c r="P87" s="223">
        <f>G87+J87+M87+O87</f>
        <v>0</v>
      </c>
      <c r="Q87" s="58">
        <f t="shared" si="38"/>
        <v>0</v>
      </c>
      <c r="R87" s="490">
        <f>P87+Q87</f>
        <v>0</v>
      </c>
      <c r="S87" s="518">
        <f t="shared" si="39"/>
        <v>0</v>
      </c>
      <c r="T87" s="518">
        <f t="shared" si="40"/>
        <v>0</v>
      </c>
      <c r="U87" s="652">
        <v>0</v>
      </c>
      <c r="V87" s="652">
        <v>0</v>
      </c>
      <c r="W87" s="419"/>
      <c r="X87" s="154"/>
      <c r="Y87" s="419"/>
      <c r="Z87" s="419"/>
      <c r="AA87" s="419"/>
      <c r="AB87" s="419"/>
      <c r="AC87" s="419"/>
      <c r="AD87" s="419"/>
      <c r="AE87" s="419"/>
      <c r="AF87" s="419"/>
      <c r="AG87"/>
      <c r="AH87"/>
      <c r="AI87"/>
      <c r="AJ87"/>
      <c r="AK87"/>
      <c r="AL87"/>
      <c r="AM87"/>
    </row>
    <row r="88" spans="1:39" ht="13.5" customHeight="1" x14ac:dyDescent="0.2">
      <c r="A88" s="282"/>
      <c r="B88" s="284"/>
      <c r="C88" s="285"/>
      <c r="D88" s="69"/>
      <c r="E88" s="484"/>
      <c r="F88" s="58">
        <f>D88/8</f>
        <v>0</v>
      </c>
      <c r="G88" s="223">
        <f>E88*F88</f>
        <v>0</v>
      </c>
      <c r="H88" s="485"/>
      <c r="I88" s="58"/>
      <c r="J88" s="223">
        <f>H88*I88</f>
        <v>0</v>
      </c>
      <c r="K88" s="485"/>
      <c r="L88" s="58"/>
      <c r="M88" s="223">
        <f>K88*L88</f>
        <v>0</v>
      </c>
      <c r="N88" s="490">
        <f t="shared" si="41"/>
        <v>0</v>
      </c>
      <c r="O88" s="215">
        <v>0</v>
      </c>
      <c r="P88" s="223">
        <f>G88+J88+M88+O88</f>
        <v>0</v>
      </c>
      <c r="Q88" s="58">
        <f t="shared" si="38"/>
        <v>0</v>
      </c>
      <c r="R88" s="490">
        <f>P88+Q88</f>
        <v>0</v>
      </c>
      <c r="S88" s="518">
        <f t="shared" si="39"/>
        <v>0</v>
      </c>
      <c r="T88" s="518">
        <f t="shared" si="40"/>
        <v>0</v>
      </c>
      <c r="U88" s="652">
        <v>0</v>
      </c>
      <c r="V88" s="652">
        <v>0</v>
      </c>
      <c r="W88" s="419"/>
      <c r="X88" s="154"/>
      <c r="Y88" s="419"/>
      <c r="Z88" s="419"/>
      <c r="AA88" s="419"/>
      <c r="AB88" s="419"/>
      <c r="AC88" s="419"/>
      <c r="AD88" s="419"/>
      <c r="AE88" s="419"/>
      <c r="AF88" s="419"/>
      <c r="AG88"/>
      <c r="AH88"/>
      <c r="AI88"/>
      <c r="AJ88"/>
      <c r="AK88"/>
      <c r="AL88"/>
      <c r="AM88"/>
    </row>
    <row r="89" spans="1:39" ht="13.5" customHeight="1" x14ac:dyDescent="0.2">
      <c r="A89" s="282"/>
      <c r="B89" s="284"/>
      <c r="C89" s="285"/>
      <c r="D89" s="69"/>
      <c r="E89" s="484"/>
      <c r="F89" s="58">
        <f t="shared" ref="F89:F117" si="42">D89/8</f>
        <v>0</v>
      </c>
      <c r="G89" s="223">
        <f t="shared" si="33"/>
        <v>0</v>
      </c>
      <c r="H89" s="485"/>
      <c r="I89" s="58"/>
      <c r="J89" s="223">
        <f t="shared" si="34"/>
        <v>0</v>
      </c>
      <c r="K89" s="485"/>
      <c r="L89" s="58"/>
      <c r="M89" s="223">
        <f t="shared" ref="M89:M117" si="43">K89*L89</f>
        <v>0</v>
      </c>
      <c r="N89" s="490">
        <f t="shared" si="41"/>
        <v>0</v>
      </c>
      <c r="O89" s="215">
        <v>0</v>
      </c>
      <c r="P89" s="223">
        <f t="shared" ref="P89:P117" si="44">G89+J89+M89+O89</f>
        <v>0</v>
      </c>
      <c r="Q89" s="58">
        <f t="shared" si="38"/>
        <v>0</v>
      </c>
      <c r="R89" s="490">
        <f>P89+Q89+N89</f>
        <v>0</v>
      </c>
      <c r="S89" s="518">
        <f t="shared" si="39"/>
        <v>0</v>
      </c>
      <c r="T89" s="57">
        <f t="shared" si="40"/>
        <v>0</v>
      </c>
      <c r="U89" s="652">
        <v>0</v>
      </c>
      <c r="V89" s="652">
        <v>0</v>
      </c>
      <c r="W89" s="11"/>
      <c r="X89" s="11"/>
      <c r="AG89"/>
      <c r="AH89"/>
      <c r="AI89"/>
      <c r="AJ89"/>
      <c r="AK89"/>
      <c r="AL89"/>
      <c r="AM89"/>
    </row>
    <row r="90" spans="1:39" ht="13.5" customHeight="1" x14ac:dyDescent="0.2">
      <c r="A90" s="282"/>
      <c r="B90" s="284"/>
      <c r="C90" s="285"/>
      <c r="D90" s="69"/>
      <c r="E90" s="484"/>
      <c r="F90" s="58">
        <f t="shared" si="42"/>
        <v>0</v>
      </c>
      <c r="G90" s="223">
        <f t="shared" si="33"/>
        <v>0</v>
      </c>
      <c r="H90" s="485"/>
      <c r="I90" s="58"/>
      <c r="J90" s="223">
        <f t="shared" si="34"/>
        <v>0</v>
      </c>
      <c r="K90" s="485"/>
      <c r="L90" s="58"/>
      <c r="M90" s="223">
        <f t="shared" si="43"/>
        <v>0</v>
      </c>
      <c r="N90" s="490">
        <f t="shared" si="41"/>
        <v>0</v>
      </c>
      <c r="O90" s="215">
        <v>0</v>
      </c>
      <c r="P90" s="223">
        <f t="shared" si="44"/>
        <v>0</v>
      </c>
      <c r="Q90" s="58">
        <f t="shared" si="38"/>
        <v>0</v>
      </c>
      <c r="R90" s="490">
        <f>P90+Q90+N90</f>
        <v>0</v>
      </c>
      <c r="S90" s="518">
        <f t="shared" si="39"/>
        <v>0</v>
      </c>
      <c r="T90" s="57">
        <f t="shared" si="40"/>
        <v>0</v>
      </c>
      <c r="U90" s="652">
        <v>0</v>
      </c>
      <c r="V90" s="652">
        <v>0</v>
      </c>
      <c r="W90" s="11"/>
      <c r="X90" s="11"/>
      <c r="AG90"/>
      <c r="AH90"/>
      <c r="AI90"/>
      <c r="AJ90"/>
      <c r="AK90"/>
      <c r="AL90"/>
      <c r="AM90"/>
    </row>
    <row r="91" spans="1:39" ht="13.5" customHeight="1" x14ac:dyDescent="0.2">
      <c r="A91" s="282"/>
      <c r="B91" s="284"/>
      <c r="C91" s="285"/>
      <c r="D91" s="69"/>
      <c r="E91" s="484"/>
      <c r="F91" s="58">
        <f>D91/8</f>
        <v>0</v>
      </c>
      <c r="G91" s="223">
        <f>E91*F91</f>
        <v>0</v>
      </c>
      <c r="H91" s="485"/>
      <c r="I91" s="58"/>
      <c r="J91" s="223">
        <f>H91*I91</f>
        <v>0</v>
      </c>
      <c r="K91" s="485"/>
      <c r="L91" s="58"/>
      <c r="M91" s="223">
        <f>K91*L91</f>
        <v>0</v>
      </c>
      <c r="N91" s="490">
        <f t="shared" si="41"/>
        <v>0</v>
      </c>
      <c r="O91" s="215">
        <v>0</v>
      </c>
      <c r="P91" s="223">
        <f>G91+J91+M91+O91</f>
        <v>0</v>
      </c>
      <c r="Q91" s="58">
        <f>P91*Q$77</f>
        <v>0</v>
      </c>
      <c r="R91" s="490">
        <f>P91+Q91+N91</f>
        <v>0</v>
      </c>
      <c r="S91" s="518">
        <f t="shared" si="39"/>
        <v>0</v>
      </c>
      <c r="T91" s="57">
        <f t="shared" si="40"/>
        <v>0</v>
      </c>
      <c r="U91" s="652">
        <v>0</v>
      </c>
      <c r="V91" s="652">
        <v>0</v>
      </c>
      <c r="W91" s="11"/>
      <c r="X91" s="11"/>
      <c r="AG91"/>
      <c r="AH91"/>
      <c r="AI91"/>
      <c r="AJ91"/>
      <c r="AK91"/>
      <c r="AL91"/>
      <c r="AM91"/>
    </row>
    <row r="92" spans="1:39" ht="13.5" customHeight="1" x14ac:dyDescent="0.2">
      <c r="A92" s="282"/>
      <c r="B92" s="284"/>
      <c r="C92" s="285"/>
      <c r="D92" s="69"/>
      <c r="E92" s="484"/>
      <c r="F92" s="58">
        <f>D92/8</f>
        <v>0</v>
      </c>
      <c r="G92" s="223">
        <f>E92*F92</f>
        <v>0</v>
      </c>
      <c r="H92" s="485"/>
      <c r="I92" s="58"/>
      <c r="J92" s="223">
        <f>H92*I92</f>
        <v>0</v>
      </c>
      <c r="K92" s="485"/>
      <c r="L92" s="58"/>
      <c r="M92" s="223">
        <f>K92*L92</f>
        <v>0</v>
      </c>
      <c r="N92" s="490">
        <f t="shared" si="41"/>
        <v>0</v>
      </c>
      <c r="O92" s="215">
        <v>0</v>
      </c>
      <c r="P92" s="223">
        <f>G92+J92+M92+O92</f>
        <v>0</v>
      </c>
      <c r="Q92" s="58">
        <f t="shared" si="38"/>
        <v>0</v>
      </c>
      <c r="R92" s="490">
        <f>P92+Q92+N92</f>
        <v>0</v>
      </c>
      <c r="S92" s="518">
        <f t="shared" si="39"/>
        <v>0</v>
      </c>
      <c r="T92" s="518">
        <f t="shared" si="40"/>
        <v>0</v>
      </c>
      <c r="U92" s="652">
        <v>0</v>
      </c>
      <c r="V92" s="652">
        <v>0</v>
      </c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/>
      <c r="AH92"/>
      <c r="AI92"/>
      <c r="AJ92"/>
      <c r="AK92"/>
      <c r="AL92"/>
      <c r="AM92"/>
    </row>
    <row r="93" spans="1:39" ht="13.5" customHeight="1" x14ac:dyDescent="0.2">
      <c r="A93" s="282"/>
      <c r="B93" s="284"/>
      <c r="C93" s="285"/>
      <c r="D93" s="69"/>
      <c r="E93" s="484"/>
      <c r="F93" s="58">
        <f t="shared" si="42"/>
        <v>0</v>
      </c>
      <c r="G93" s="223">
        <f t="shared" si="33"/>
        <v>0</v>
      </c>
      <c r="H93" s="485"/>
      <c r="I93" s="58"/>
      <c r="J93" s="223">
        <f t="shared" si="34"/>
        <v>0</v>
      </c>
      <c r="K93" s="485"/>
      <c r="L93" s="58"/>
      <c r="M93" s="223">
        <f t="shared" si="43"/>
        <v>0</v>
      </c>
      <c r="N93" s="490">
        <f t="shared" si="41"/>
        <v>0</v>
      </c>
      <c r="O93" s="215">
        <v>0</v>
      </c>
      <c r="P93" s="223">
        <f t="shared" si="44"/>
        <v>0</v>
      </c>
      <c r="Q93" s="58">
        <f t="shared" si="38"/>
        <v>0</v>
      </c>
      <c r="R93" s="490">
        <f>P93+Q93+N93</f>
        <v>0</v>
      </c>
      <c r="S93" s="518">
        <f t="shared" si="39"/>
        <v>0</v>
      </c>
      <c r="T93" s="57">
        <f t="shared" si="40"/>
        <v>0</v>
      </c>
      <c r="U93" s="652">
        <v>0</v>
      </c>
      <c r="V93" s="652">
        <v>0</v>
      </c>
      <c r="W93" s="11"/>
      <c r="X93" s="11"/>
      <c r="AG93"/>
      <c r="AH93"/>
      <c r="AI93"/>
      <c r="AJ93"/>
      <c r="AK93"/>
      <c r="AL93"/>
      <c r="AM93"/>
    </row>
    <row r="94" spans="1:39" ht="12.75" customHeight="1" x14ac:dyDescent="0.2">
      <c r="A94" s="282"/>
      <c r="B94" s="284"/>
      <c r="C94" s="285"/>
      <c r="D94" s="69"/>
      <c r="E94" s="484"/>
      <c r="F94" s="58">
        <f>D94/8</f>
        <v>0</v>
      </c>
      <c r="G94" s="223">
        <f>E94*F94</f>
        <v>0</v>
      </c>
      <c r="H94" s="485"/>
      <c r="I94" s="58"/>
      <c r="J94" s="223">
        <f>H94*I94</f>
        <v>0</v>
      </c>
      <c r="K94" s="485"/>
      <c r="L94" s="58"/>
      <c r="M94" s="223">
        <f>K94*L94</f>
        <v>0</v>
      </c>
      <c r="N94" s="490">
        <f t="shared" si="41"/>
        <v>0</v>
      </c>
      <c r="O94" s="215">
        <v>0</v>
      </c>
      <c r="P94" s="223">
        <f>G94+J94+M94+O94</f>
        <v>0</v>
      </c>
      <c r="Q94" s="58">
        <f t="shared" si="38"/>
        <v>0</v>
      </c>
      <c r="R94" s="490">
        <f>P94+Q94</f>
        <v>0</v>
      </c>
      <c r="S94" s="518">
        <f t="shared" si="39"/>
        <v>0</v>
      </c>
      <c r="T94" s="518">
        <f t="shared" si="40"/>
        <v>0</v>
      </c>
      <c r="U94" s="652">
        <v>0</v>
      </c>
      <c r="V94" s="652">
        <v>0</v>
      </c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/>
      <c r="AH94"/>
      <c r="AI94"/>
      <c r="AJ94"/>
      <c r="AK94"/>
      <c r="AL94"/>
      <c r="AM94"/>
    </row>
    <row r="95" spans="1:39" ht="13.5" customHeight="1" x14ac:dyDescent="0.2">
      <c r="A95" s="341"/>
      <c r="B95" s="284"/>
      <c r="C95" s="285"/>
      <c r="D95" s="69"/>
      <c r="E95" s="484"/>
      <c r="F95" s="58">
        <f t="shared" si="42"/>
        <v>0</v>
      </c>
      <c r="G95" s="223">
        <f t="shared" si="33"/>
        <v>0</v>
      </c>
      <c r="H95" s="485"/>
      <c r="I95" s="58"/>
      <c r="J95" s="223">
        <f t="shared" si="34"/>
        <v>0</v>
      </c>
      <c r="K95" s="485"/>
      <c r="L95" s="58"/>
      <c r="M95" s="223">
        <f t="shared" si="43"/>
        <v>0</v>
      </c>
      <c r="N95" s="490">
        <f t="shared" si="41"/>
        <v>0</v>
      </c>
      <c r="O95" s="215">
        <v>0</v>
      </c>
      <c r="P95" s="223">
        <f t="shared" si="44"/>
        <v>0</v>
      </c>
      <c r="Q95" s="58">
        <f t="shared" si="38"/>
        <v>0</v>
      </c>
      <c r="R95" s="490">
        <f>P95+Q95+N95</f>
        <v>0</v>
      </c>
      <c r="S95" s="518">
        <f t="shared" si="39"/>
        <v>0</v>
      </c>
      <c r="T95" s="57">
        <f t="shared" si="40"/>
        <v>0</v>
      </c>
      <c r="U95" s="652">
        <v>0</v>
      </c>
      <c r="V95" s="652">
        <v>0</v>
      </c>
      <c r="W95" s="11"/>
      <c r="X95" s="11"/>
      <c r="AG95"/>
      <c r="AH95"/>
      <c r="AI95"/>
      <c r="AJ95"/>
      <c r="AK95"/>
      <c r="AL95"/>
      <c r="AM95"/>
    </row>
    <row r="96" spans="1:39" ht="13.5" customHeight="1" x14ac:dyDescent="0.2">
      <c r="A96" s="341"/>
      <c r="B96" s="284"/>
      <c r="C96" s="285"/>
      <c r="D96" s="69"/>
      <c r="E96" s="484"/>
      <c r="F96" s="58">
        <f t="shared" si="42"/>
        <v>0</v>
      </c>
      <c r="G96" s="223">
        <f t="shared" si="33"/>
        <v>0</v>
      </c>
      <c r="H96" s="485"/>
      <c r="I96" s="58"/>
      <c r="J96" s="223">
        <f t="shared" si="34"/>
        <v>0</v>
      </c>
      <c r="K96" s="485"/>
      <c r="L96" s="58"/>
      <c r="M96" s="223">
        <f t="shared" si="43"/>
        <v>0</v>
      </c>
      <c r="N96" s="490">
        <f t="shared" si="41"/>
        <v>0</v>
      </c>
      <c r="O96" s="215">
        <v>0</v>
      </c>
      <c r="P96" s="223">
        <f t="shared" si="44"/>
        <v>0</v>
      </c>
      <c r="Q96" s="58">
        <f>P96*Q$77</f>
        <v>0</v>
      </c>
      <c r="R96" s="490">
        <f>P96+Q96</f>
        <v>0</v>
      </c>
      <c r="S96" s="518">
        <f t="shared" si="39"/>
        <v>0</v>
      </c>
      <c r="T96" s="57">
        <f t="shared" si="40"/>
        <v>0</v>
      </c>
      <c r="U96" s="652">
        <v>0</v>
      </c>
      <c r="V96" s="652">
        <v>0</v>
      </c>
      <c r="W96" s="11"/>
      <c r="X96" s="11"/>
      <c r="AG96"/>
      <c r="AH96"/>
      <c r="AI96"/>
      <c r="AJ96"/>
      <c r="AK96"/>
      <c r="AL96"/>
      <c r="AM96"/>
    </row>
    <row r="97" spans="1:39" ht="13.5" customHeight="1" x14ac:dyDescent="0.2">
      <c r="A97" s="341"/>
      <c r="B97" s="284"/>
      <c r="C97" s="285"/>
      <c r="D97" s="69"/>
      <c r="E97" s="484"/>
      <c r="F97" s="58">
        <f t="shared" ref="F97" si="45">D97/8</f>
        <v>0</v>
      </c>
      <c r="G97" s="223">
        <f t="shared" ref="G97" si="46">E97*F97</f>
        <v>0</v>
      </c>
      <c r="H97" s="485"/>
      <c r="I97" s="58"/>
      <c r="J97" s="223">
        <f t="shared" ref="J97" si="47">H97*I97</f>
        <v>0</v>
      </c>
      <c r="K97" s="485"/>
      <c r="L97" s="58"/>
      <c r="M97" s="223">
        <f t="shared" ref="M97" si="48">K97*L97</f>
        <v>0</v>
      </c>
      <c r="N97" s="490">
        <f t="shared" si="41"/>
        <v>0</v>
      </c>
      <c r="O97" s="215">
        <v>0</v>
      </c>
      <c r="P97" s="223">
        <f t="shared" ref="P97" si="49">G97+J97+M97+O97</f>
        <v>0</v>
      </c>
      <c r="Q97" s="58">
        <f>P97*Q$77</f>
        <v>0</v>
      </c>
      <c r="R97" s="490">
        <f>P97+Q97</f>
        <v>0</v>
      </c>
      <c r="S97" s="518">
        <f>-(R97-N97)*S$77</f>
        <v>0</v>
      </c>
      <c r="T97" s="518">
        <f t="shared" ref="T97" si="50">U97*$T$77</f>
        <v>0</v>
      </c>
      <c r="U97" s="652">
        <v>0</v>
      </c>
      <c r="V97" s="652">
        <v>0</v>
      </c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/>
      <c r="AH97"/>
      <c r="AI97"/>
      <c r="AJ97"/>
      <c r="AK97"/>
      <c r="AL97"/>
      <c r="AM97"/>
    </row>
    <row r="98" spans="1:39" ht="13.5" customHeight="1" x14ac:dyDescent="0.2">
      <c r="A98" s="341"/>
      <c r="B98" s="284"/>
      <c r="C98" s="285"/>
      <c r="D98" s="69"/>
      <c r="E98" s="484"/>
      <c r="F98" s="58">
        <f>D98/8</f>
        <v>0</v>
      </c>
      <c r="G98" s="223">
        <f t="shared" si="33"/>
        <v>0</v>
      </c>
      <c r="H98" s="485"/>
      <c r="I98" s="58"/>
      <c r="J98" s="223">
        <f t="shared" si="34"/>
        <v>0</v>
      </c>
      <c r="K98" s="485"/>
      <c r="L98" s="58"/>
      <c r="M98" s="223">
        <f t="shared" si="43"/>
        <v>0</v>
      </c>
      <c r="N98" s="490">
        <f t="shared" si="41"/>
        <v>0</v>
      </c>
      <c r="O98" s="215">
        <v>0</v>
      </c>
      <c r="P98" s="223">
        <f t="shared" si="44"/>
        <v>0</v>
      </c>
      <c r="Q98" s="58">
        <f t="shared" si="38"/>
        <v>0</v>
      </c>
      <c r="R98" s="490">
        <f>P98+Q98</f>
        <v>0</v>
      </c>
      <c r="S98" s="518">
        <f t="shared" si="39"/>
        <v>0</v>
      </c>
      <c r="T98" s="57">
        <f t="shared" si="40"/>
        <v>0</v>
      </c>
      <c r="U98" s="652">
        <v>0</v>
      </c>
      <c r="V98" s="652">
        <v>0</v>
      </c>
      <c r="W98" s="11"/>
      <c r="X98" s="11"/>
      <c r="AG98"/>
      <c r="AH98"/>
      <c r="AI98"/>
      <c r="AJ98"/>
      <c r="AK98"/>
      <c r="AL98"/>
      <c r="AM98"/>
    </row>
    <row r="99" spans="1:39" ht="13.5" customHeight="1" x14ac:dyDescent="0.2">
      <c r="A99" s="282"/>
      <c r="B99" s="284"/>
      <c r="C99" s="285"/>
      <c r="D99" s="69"/>
      <c r="E99" s="484"/>
      <c r="F99" s="58">
        <f>D99/8</f>
        <v>0</v>
      </c>
      <c r="G99" s="223">
        <f>E99*F99</f>
        <v>0</v>
      </c>
      <c r="H99" s="505"/>
      <c r="I99" s="58"/>
      <c r="J99" s="223">
        <f>H99*I99</f>
        <v>0</v>
      </c>
      <c r="K99" s="485"/>
      <c r="L99" s="58"/>
      <c r="M99" s="223">
        <f>K99*L99</f>
        <v>0</v>
      </c>
      <c r="N99" s="490">
        <f>(E99*3.125)</f>
        <v>0</v>
      </c>
      <c r="O99" s="215">
        <v>0</v>
      </c>
      <c r="P99" s="223">
        <f>G99+J99+M99+O99</f>
        <v>0</v>
      </c>
      <c r="Q99" s="58">
        <f>P99*Q$77</f>
        <v>0</v>
      </c>
      <c r="R99" s="490">
        <f>P99+Q99+N99</f>
        <v>0</v>
      </c>
      <c r="S99" s="518">
        <f>-(R99-N99)*S$77</f>
        <v>0</v>
      </c>
      <c r="T99" s="57">
        <f>U99*$T$77</f>
        <v>0</v>
      </c>
      <c r="U99" s="652">
        <v>0</v>
      </c>
      <c r="V99" s="652">
        <v>0</v>
      </c>
      <c r="W99" s="11"/>
      <c r="X99" s="11"/>
      <c r="AG99"/>
      <c r="AH99"/>
      <c r="AI99"/>
      <c r="AJ99"/>
      <c r="AK99"/>
      <c r="AL99"/>
      <c r="AM99"/>
    </row>
    <row r="100" spans="1:39" ht="13.5" customHeight="1" x14ac:dyDescent="0.2">
      <c r="A100" s="341"/>
      <c r="B100" s="284"/>
      <c r="C100" s="285"/>
      <c r="D100" s="69"/>
      <c r="E100" s="484"/>
      <c r="F100" s="58">
        <f t="shared" si="42"/>
        <v>0</v>
      </c>
      <c r="G100" s="223">
        <f t="shared" si="33"/>
        <v>0</v>
      </c>
      <c r="H100" s="485"/>
      <c r="I100" s="58"/>
      <c r="J100" s="223">
        <f t="shared" si="34"/>
        <v>0</v>
      </c>
      <c r="K100" s="485"/>
      <c r="L100" s="58"/>
      <c r="M100" s="223">
        <f t="shared" si="43"/>
        <v>0</v>
      </c>
      <c r="N100" s="490">
        <f>E100*3.125</f>
        <v>0</v>
      </c>
      <c r="O100" s="215">
        <v>0</v>
      </c>
      <c r="P100" s="223">
        <f t="shared" si="44"/>
        <v>0</v>
      </c>
      <c r="Q100" s="58">
        <f t="shared" si="38"/>
        <v>0</v>
      </c>
      <c r="R100" s="490">
        <f>P100+Q100+N100</f>
        <v>0</v>
      </c>
      <c r="S100" s="518">
        <f t="shared" si="39"/>
        <v>0</v>
      </c>
      <c r="T100" s="57">
        <f t="shared" si="40"/>
        <v>0</v>
      </c>
      <c r="U100" s="652">
        <v>0</v>
      </c>
      <c r="V100" s="652">
        <v>0</v>
      </c>
      <c r="W100" s="11"/>
      <c r="X100" s="11"/>
      <c r="AG100"/>
      <c r="AH100"/>
      <c r="AI100"/>
      <c r="AJ100"/>
      <c r="AK100"/>
      <c r="AL100"/>
      <c r="AM100"/>
    </row>
    <row r="101" spans="1:39" ht="13.5" customHeight="1" x14ac:dyDescent="0.2">
      <c r="A101" s="341"/>
      <c r="B101" s="284"/>
      <c r="C101" s="285"/>
      <c r="D101" s="69"/>
      <c r="E101" s="484"/>
      <c r="F101" s="58">
        <f t="shared" si="42"/>
        <v>0</v>
      </c>
      <c r="G101" s="223">
        <f t="shared" si="33"/>
        <v>0</v>
      </c>
      <c r="H101" s="485"/>
      <c r="I101" s="58"/>
      <c r="J101" s="223">
        <f t="shared" si="34"/>
        <v>0</v>
      </c>
      <c r="K101" s="485"/>
      <c r="L101" s="58"/>
      <c r="M101" s="223">
        <f t="shared" si="43"/>
        <v>0</v>
      </c>
      <c r="N101" s="490">
        <f t="shared" ref="N101:N110" si="51">E101*3.125</f>
        <v>0</v>
      </c>
      <c r="O101" s="215">
        <v>0</v>
      </c>
      <c r="P101" s="223">
        <f t="shared" si="44"/>
        <v>0</v>
      </c>
      <c r="Q101" s="58">
        <f t="shared" si="38"/>
        <v>0</v>
      </c>
      <c r="R101" s="490">
        <f>P101+Q101+N101</f>
        <v>0</v>
      </c>
      <c r="S101" s="518">
        <f t="shared" si="39"/>
        <v>0</v>
      </c>
      <c r="T101" s="57">
        <f t="shared" si="40"/>
        <v>0</v>
      </c>
      <c r="U101" s="652">
        <v>0</v>
      </c>
      <c r="V101" s="652">
        <v>0</v>
      </c>
      <c r="W101" s="11"/>
      <c r="X101" s="11"/>
      <c r="AG101"/>
      <c r="AH101"/>
      <c r="AI101"/>
      <c r="AJ101"/>
      <c r="AK101"/>
      <c r="AL101"/>
      <c r="AM101"/>
    </row>
    <row r="102" spans="1:39" ht="13.5" customHeight="1" x14ac:dyDescent="0.2">
      <c r="A102" s="341"/>
      <c r="B102" s="284"/>
      <c r="C102" s="285"/>
      <c r="D102" s="69"/>
      <c r="E102" s="484"/>
      <c r="F102" s="58">
        <f>D102/8</f>
        <v>0</v>
      </c>
      <c r="G102" s="223">
        <f>E102*F102</f>
        <v>0</v>
      </c>
      <c r="H102" s="485"/>
      <c r="I102" s="58"/>
      <c r="J102" s="223">
        <f>H102*I102</f>
        <v>0</v>
      </c>
      <c r="K102" s="485"/>
      <c r="L102" s="58"/>
      <c r="M102" s="223">
        <f>K102*L102</f>
        <v>0</v>
      </c>
      <c r="N102" s="490">
        <f t="shared" si="51"/>
        <v>0</v>
      </c>
      <c r="O102" s="215">
        <v>0</v>
      </c>
      <c r="P102" s="223">
        <f>G102+J102+M102+O102</f>
        <v>0</v>
      </c>
      <c r="Q102" s="58">
        <f>P102*Q$77</f>
        <v>0</v>
      </c>
      <c r="R102" s="490">
        <f>P102+Q102</f>
        <v>0</v>
      </c>
      <c r="S102" s="518">
        <f t="shared" si="39"/>
        <v>0</v>
      </c>
      <c r="T102" s="518">
        <f>U102*$T$77</f>
        <v>0</v>
      </c>
      <c r="U102" s="652">
        <v>0</v>
      </c>
      <c r="V102" s="652">
        <v>0</v>
      </c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/>
      <c r="AH102"/>
      <c r="AI102"/>
      <c r="AJ102"/>
      <c r="AK102"/>
      <c r="AL102"/>
      <c r="AM102"/>
    </row>
    <row r="103" spans="1:39" ht="13.5" customHeight="1" x14ac:dyDescent="0.2">
      <c r="A103" s="341"/>
      <c r="B103" s="284"/>
      <c r="C103" s="285"/>
      <c r="D103" s="69"/>
      <c r="E103" s="484"/>
      <c r="F103" s="58">
        <f t="shared" si="42"/>
        <v>0</v>
      </c>
      <c r="G103" s="223">
        <f t="shared" si="33"/>
        <v>0</v>
      </c>
      <c r="H103" s="485"/>
      <c r="I103" s="58"/>
      <c r="J103" s="223">
        <f t="shared" si="34"/>
        <v>0</v>
      </c>
      <c r="K103" s="485"/>
      <c r="L103" s="58"/>
      <c r="M103" s="223">
        <f t="shared" si="43"/>
        <v>0</v>
      </c>
      <c r="N103" s="490">
        <f t="shared" si="51"/>
        <v>0</v>
      </c>
      <c r="O103" s="215">
        <v>0</v>
      </c>
      <c r="P103" s="223">
        <f t="shared" si="44"/>
        <v>0</v>
      </c>
      <c r="Q103" s="58">
        <f t="shared" ref="Q103:Q117" si="52">P103*Q$77</f>
        <v>0</v>
      </c>
      <c r="R103" s="490">
        <f>P103+Q103+N103</f>
        <v>0</v>
      </c>
      <c r="S103" s="518">
        <f t="shared" si="39"/>
        <v>0</v>
      </c>
      <c r="T103" s="57">
        <f t="shared" ref="T103:T117" si="53">U103*$T$77</f>
        <v>0</v>
      </c>
      <c r="U103" s="652">
        <v>0</v>
      </c>
      <c r="V103" s="652">
        <v>0</v>
      </c>
      <c r="W103" s="11"/>
      <c r="X103" s="11"/>
      <c r="AG103"/>
      <c r="AH103"/>
      <c r="AI103"/>
      <c r="AJ103"/>
      <c r="AK103"/>
      <c r="AL103"/>
      <c r="AM103"/>
    </row>
    <row r="104" spans="1:39" ht="13.5" customHeight="1" x14ac:dyDescent="0.2">
      <c r="A104" s="341"/>
      <c r="B104" s="284"/>
      <c r="C104" s="285"/>
      <c r="D104" s="69"/>
      <c r="E104" s="484"/>
      <c r="F104" s="58">
        <f>D104/8</f>
        <v>0</v>
      </c>
      <c r="G104" s="223">
        <f>E104*F104</f>
        <v>0</v>
      </c>
      <c r="H104" s="485"/>
      <c r="I104" s="58"/>
      <c r="J104" s="223">
        <f>H104*I104</f>
        <v>0</v>
      </c>
      <c r="K104" s="485"/>
      <c r="L104" s="58"/>
      <c r="M104" s="223">
        <f>K104*L104</f>
        <v>0</v>
      </c>
      <c r="N104" s="490">
        <f t="shared" si="51"/>
        <v>0</v>
      </c>
      <c r="O104" s="215">
        <v>0</v>
      </c>
      <c r="P104" s="223">
        <f>G104+J104+M104+O104</f>
        <v>0</v>
      </c>
      <c r="Q104" s="58">
        <f>P104*Q$77</f>
        <v>0</v>
      </c>
      <c r="R104" s="490">
        <f t="shared" ref="R104:R110" si="54">P104+Q104</f>
        <v>0</v>
      </c>
      <c r="S104" s="518">
        <f>-(R104-N104)*S$77</f>
        <v>0</v>
      </c>
      <c r="T104" s="518">
        <f>U104*$T$77</f>
        <v>0</v>
      </c>
      <c r="U104" s="652">
        <v>0</v>
      </c>
      <c r="V104" s="652">
        <v>0</v>
      </c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/>
      <c r="AH104"/>
      <c r="AI104"/>
      <c r="AJ104"/>
      <c r="AK104"/>
      <c r="AL104"/>
      <c r="AM104"/>
    </row>
    <row r="105" spans="1:39" ht="13.5" customHeight="1" x14ac:dyDescent="0.2">
      <c r="A105" s="341"/>
      <c r="B105" s="284"/>
      <c r="C105" s="285"/>
      <c r="D105" s="69"/>
      <c r="E105" s="484"/>
      <c r="F105" s="58">
        <f>D105/8</f>
        <v>0</v>
      </c>
      <c r="G105" s="223">
        <f>E105*F105</f>
        <v>0</v>
      </c>
      <c r="H105" s="485"/>
      <c r="I105" s="58"/>
      <c r="J105" s="223">
        <f>H105*I105</f>
        <v>0</v>
      </c>
      <c r="K105" s="485"/>
      <c r="L105" s="58"/>
      <c r="M105" s="223">
        <f>K105*L105</f>
        <v>0</v>
      </c>
      <c r="N105" s="490">
        <f t="shared" si="51"/>
        <v>0</v>
      </c>
      <c r="O105" s="215">
        <v>0</v>
      </c>
      <c r="P105" s="223">
        <f>G105+J105+M105+O105</f>
        <v>0</v>
      </c>
      <c r="Q105" s="58">
        <f t="shared" si="52"/>
        <v>0</v>
      </c>
      <c r="R105" s="490">
        <f t="shared" si="54"/>
        <v>0</v>
      </c>
      <c r="S105" s="518">
        <f t="shared" si="39"/>
        <v>0</v>
      </c>
      <c r="T105" s="57">
        <f t="shared" si="53"/>
        <v>0</v>
      </c>
      <c r="U105" s="652">
        <v>0</v>
      </c>
      <c r="V105" s="652">
        <v>0</v>
      </c>
      <c r="W105" s="11"/>
      <c r="X105" s="11"/>
      <c r="AG105"/>
      <c r="AH105"/>
      <c r="AI105"/>
      <c r="AJ105"/>
      <c r="AK105"/>
      <c r="AL105"/>
      <c r="AM105"/>
    </row>
    <row r="106" spans="1:39" ht="13.5" customHeight="1" x14ac:dyDescent="0.2">
      <c r="A106" s="341"/>
      <c r="B106" s="284"/>
      <c r="C106" s="285"/>
      <c r="D106" s="69"/>
      <c r="E106" s="484"/>
      <c r="F106" s="58">
        <f t="shared" si="42"/>
        <v>0</v>
      </c>
      <c r="G106" s="223">
        <f t="shared" si="33"/>
        <v>0</v>
      </c>
      <c r="H106" s="485"/>
      <c r="I106" s="58"/>
      <c r="J106" s="223">
        <f t="shared" si="34"/>
        <v>0</v>
      </c>
      <c r="K106" s="485"/>
      <c r="L106" s="58"/>
      <c r="M106" s="223">
        <f t="shared" si="43"/>
        <v>0</v>
      </c>
      <c r="N106" s="490">
        <f t="shared" si="51"/>
        <v>0</v>
      </c>
      <c r="O106" s="215">
        <v>0</v>
      </c>
      <c r="P106" s="223">
        <f t="shared" si="44"/>
        <v>0</v>
      </c>
      <c r="Q106" s="58">
        <f t="shared" si="52"/>
        <v>0</v>
      </c>
      <c r="R106" s="490">
        <f t="shared" si="54"/>
        <v>0</v>
      </c>
      <c r="S106" s="518">
        <f t="shared" si="39"/>
        <v>0</v>
      </c>
      <c r="T106" s="57">
        <f t="shared" si="53"/>
        <v>0</v>
      </c>
      <c r="U106" s="652">
        <v>0</v>
      </c>
      <c r="V106" s="652">
        <v>0</v>
      </c>
      <c r="W106" s="11"/>
      <c r="X106" s="11"/>
      <c r="AG106"/>
      <c r="AH106"/>
      <c r="AI106"/>
      <c r="AJ106"/>
      <c r="AK106"/>
      <c r="AL106"/>
      <c r="AM106"/>
    </row>
    <row r="107" spans="1:39" ht="13.5" customHeight="1" x14ac:dyDescent="0.2">
      <c r="A107" s="341"/>
      <c r="B107" s="284"/>
      <c r="C107" s="285"/>
      <c r="D107" s="69"/>
      <c r="E107" s="484"/>
      <c r="F107" s="58">
        <f t="shared" si="42"/>
        <v>0</v>
      </c>
      <c r="G107" s="223">
        <f>E107*F107</f>
        <v>0</v>
      </c>
      <c r="H107" s="485"/>
      <c r="I107" s="58"/>
      <c r="J107" s="223">
        <f>H107*I107</f>
        <v>0</v>
      </c>
      <c r="K107" s="485"/>
      <c r="L107" s="58"/>
      <c r="M107" s="223">
        <f>K107*L107</f>
        <v>0</v>
      </c>
      <c r="N107" s="490">
        <f t="shared" si="51"/>
        <v>0</v>
      </c>
      <c r="O107" s="215">
        <v>0</v>
      </c>
      <c r="P107" s="223">
        <f>G107+J107+M107+O107</f>
        <v>0</v>
      </c>
      <c r="Q107" s="58">
        <f t="shared" si="52"/>
        <v>0</v>
      </c>
      <c r="R107" s="490">
        <f t="shared" si="54"/>
        <v>0</v>
      </c>
      <c r="S107" s="518">
        <f t="shared" si="39"/>
        <v>0</v>
      </c>
      <c r="T107" s="57">
        <f t="shared" si="53"/>
        <v>0</v>
      </c>
      <c r="U107" s="652">
        <v>0</v>
      </c>
      <c r="V107" s="652">
        <v>0</v>
      </c>
      <c r="W107" s="11"/>
      <c r="X107" s="11"/>
      <c r="AG107"/>
      <c r="AH107"/>
      <c r="AI107"/>
      <c r="AJ107"/>
      <c r="AK107"/>
      <c r="AL107"/>
      <c r="AM107"/>
    </row>
    <row r="108" spans="1:39" ht="13.5" customHeight="1" x14ac:dyDescent="0.2">
      <c r="A108" s="341"/>
      <c r="B108" s="284"/>
      <c r="C108" s="285"/>
      <c r="D108" s="69"/>
      <c r="E108" s="484"/>
      <c r="F108" s="58">
        <f t="shared" si="42"/>
        <v>0</v>
      </c>
      <c r="G108" s="223">
        <f t="shared" si="33"/>
        <v>0</v>
      </c>
      <c r="H108" s="485"/>
      <c r="I108" s="58"/>
      <c r="J108" s="223">
        <f t="shared" si="34"/>
        <v>0</v>
      </c>
      <c r="K108" s="485"/>
      <c r="L108" s="58"/>
      <c r="M108" s="223">
        <f t="shared" si="43"/>
        <v>0</v>
      </c>
      <c r="N108" s="490">
        <f t="shared" si="51"/>
        <v>0</v>
      </c>
      <c r="O108" s="215">
        <v>0</v>
      </c>
      <c r="P108" s="223">
        <f t="shared" si="44"/>
        <v>0</v>
      </c>
      <c r="Q108" s="58">
        <f t="shared" si="52"/>
        <v>0</v>
      </c>
      <c r="R108" s="490">
        <f t="shared" si="54"/>
        <v>0</v>
      </c>
      <c r="S108" s="518">
        <f t="shared" si="39"/>
        <v>0</v>
      </c>
      <c r="T108" s="57">
        <f t="shared" si="53"/>
        <v>0</v>
      </c>
      <c r="U108" s="652">
        <v>0</v>
      </c>
      <c r="V108" s="652">
        <v>0</v>
      </c>
      <c r="W108" s="11"/>
      <c r="X108" s="11"/>
      <c r="AG108"/>
      <c r="AH108"/>
      <c r="AI108"/>
      <c r="AJ108"/>
      <c r="AK108"/>
      <c r="AL108"/>
      <c r="AM108"/>
    </row>
    <row r="109" spans="1:39" ht="13.5" customHeight="1" x14ac:dyDescent="0.2">
      <c r="A109" s="341"/>
      <c r="B109" s="284"/>
      <c r="C109" s="285"/>
      <c r="D109" s="69"/>
      <c r="E109" s="484"/>
      <c r="F109" s="58">
        <f t="shared" si="42"/>
        <v>0</v>
      </c>
      <c r="G109" s="223">
        <f t="shared" ref="G109" si="55">E109*F109</f>
        <v>0</v>
      </c>
      <c r="H109" s="485"/>
      <c r="I109" s="58"/>
      <c r="J109" s="223">
        <f t="shared" si="34"/>
        <v>0</v>
      </c>
      <c r="K109" s="485"/>
      <c r="L109" s="58"/>
      <c r="M109" s="223">
        <f t="shared" si="43"/>
        <v>0</v>
      </c>
      <c r="N109" s="490">
        <f t="shared" si="51"/>
        <v>0</v>
      </c>
      <c r="O109" s="215">
        <v>0</v>
      </c>
      <c r="P109" s="223">
        <f t="shared" ref="P109" si="56">G109+J109+M109+O109</f>
        <v>0</v>
      </c>
      <c r="Q109" s="58">
        <f t="shared" ref="Q109" si="57">P109*Q$77</f>
        <v>0</v>
      </c>
      <c r="R109" s="490">
        <f>P109+Q109</f>
        <v>0</v>
      </c>
      <c r="S109" s="518">
        <f t="shared" ref="S109" si="58">-(R109-N109)*S$77</f>
        <v>0</v>
      </c>
      <c r="T109" s="518">
        <f t="shared" ref="T109" si="59">U109*$T$77</f>
        <v>0</v>
      </c>
      <c r="U109" s="652">
        <v>0</v>
      </c>
      <c r="V109" s="652">
        <v>0</v>
      </c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/>
      <c r="AH109"/>
      <c r="AI109"/>
      <c r="AJ109"/>
      <c r="AK109"/>
      <c r="AL109"/>
      <c r="AM109"/>
    </row>
    <row r="110" spans="1:39" ht="13.5" customHeight="1" x14ac:dyDescent="0.2">
      <c r="A110" s="283"/>
      <c r="B110" s="284"/>
      <c r="C110" s="285"/>
      <c r="D110" s="69"/>
      <c r="E110" s="484"/>
      <c r="F110" s="58">
        <f t="shared" si="42"/>
        <v>0</v>
      </c>
      <c r="G110" s="223">
        <f t="shared" si="33"/>
        <v>0</v>
      </c>
      <c r="H110" s="485"/>
      <c r="I110" s="58"/>
      <c r="J110" s="223">
        <f t="shared" si="34"/>
        <v>0</v>
      </c>
      <c r="K110" s="485"/>
      <c r="L110" s="58"/>
      <c r="M110" s="223">
        <f t="shared" si="43"/>
        <v>0</v>
      </c>
      <c r="N110" s="490">
        <f t="shared" si="51"/>
        <v>0</v>
      </c>
      <c r="O110" s="215">
        <v>0</v>
      </c>
      <c r="P110" s="223">
        <f t="shared" si="44"/>
        <v>0</v>
      </c>
      <c r="Q110" s="58">
        <f t="shared" si="52"/>
        <v>0</v>
      </c>
      <c r="R110" s="490">
        <f t="shared" si="54"/>
        <v>0</v>
      </c>
      <c r="S110" s="518">
        <f t="shared" si="39"/>
        <v>0</v>
      </c>
      <c r="T110" s="57">
        <f t="shared" si="53"/>
        <v>0</v>
      </c>
      <c r="U110" s="652">
        <v>0</v>
      </c>
      <c r="V110" s="652">
        <v>0</v>
      </c>
      <c r="W110" s="11"/>
      <c r="X110" s="11"/>
      <c r="AG110"/>
      <c r="AH110"/>
      <c r="AI110"/>
      <c r="AJ110"/>
      <c r="AK110"/>
      <c r="AL110"/>
      <c r="AM110"/>
    </row>
    <row r="111" spans="1:39" ht="13.5" customHeight="1" x14ac:dyDescent="0.2">
      <c r="A111" s="283"/>
      <c r="B111" s="284"/>
      <c r="C111" s="285"/>
      <c r="D111" s="69"/>
      <c r="E111" s="484"/>
      <c r="F111" s="58">
        <f t="shared" si="42"/>
        <v>0</v>
      </c>
      <c r="G111" s="223">
        <f t="shared" si="33"/>
        <v>0</v>
      </c>
      <c r="H111" s="485"/>
      <c r="I111" s="58"/>
      <c r="J111" s="223">
        <f t="shared" si="34"/>
        <v>0</v>
      </c>
      <c r="K111" s="485"/>
      <c r="L111" s="58"/>
      <c r="M111" s="223">
        <f t="shared" si="43"/>
        <v>0</v>
      </c>
      <c r="N111" s="490">
        <f>E111*3.125</f>
        <v>0</v>
      </c>
      <c r="O111" s="215">
        <v>0</v>
      </c>
      <c r="P111" s="223">
        <f>G111+J111+M111+O111</f>
        <v>0</v>
      </c>
      <c r="Q111" s="58">
        <f t="shared" si="52"/>
        <v>0</v>
      </c>
      <c r="R111" s="490">
        <f t="shared" ref="R111:R121" si="60">P111+Q111+N111</f>
        <v>0</v>
      </c>
      <c r="S111" s="518">
        <f t="shared" si="39"/>
        <v>0</v>
      </c>
      <c r="T111" s="57">
        <f t="shared" si="53"/>
        <v>0</v>
      </c>
      <c r="U111" s="652">
        <v>0</v>
      </c>
      <c r="V111" s="652">
        <v>0</v>
      </c>
      <c r="W111" s="11"/>
      <c r="X111" s="11"/>
      <c r="AG111"/>
      <c r="AH111"/>
      <c r="AI111"/>
      <c r="AJ111"/>
      <c r="AK111"/>
      <c r="AL111"/>
      <c r="AM111"/>
    </row>
    <row r="112" spans="1:39" ht="13.5" customHeight="1" x14ac:dyDescent="0.2">
      <c r="A112" s="283"/>
      <c r="B112" s="284"/>
      <c r="C112" s="285"/>
      <c r="D112" s="69"/>
      <c r="E112" s="484"/>
      <c r="F112" s="58">
        <f t="shared" si="42"/>
        <v>0</v>
      </c>
      <c r="G112" s="223">
        <f t="shared" si="33"/>
        <v>0</v>
      </c>
      <c r="H112" s="485"/>
      <c r="I112" s="58"/>
      <c r="J112" s="223">
        <f t="shared" si="34"/>
        <v>0</v>
      </c>
      <c r="K112" s="485"/>
      <c r="L112" s="58"/>
      <c r="M112" s="223">
        <f t="shared" si="43"/>
        <v>0</v>
      </c>
      <c r="N112" s="490">
        <f>(E112*3.125)</f>
        <v>0</v>
      </c>
      <c r="O112" s="215">
        <v>0</v>
      </c>
      <c r="P112" s="223">
        <f>G112+J112+M112+O112</f>
        <v>0</v>
      </c>
      <c r="Q112" s="58">
        <f t="shared" si="52"/>
        <v>0</v>
      </c>
      <c r="R112" s="490">
        <f t="shared" si="60"/>
        <v>0</v>
      </c>
      <c r="S112" s="518">
        <f t="shared" si="39"/>
        <v>0</v>
      </c>
      <c r="T112" s="57">
        <f t="shared" si="53"/>
        <v>0</v>
      </c>
      <c r="U112" s="652">
        <v>0</v>
      </c>
      <c r="V112" s="652">
        <v>0</v>
      </c>
      <c r="W112" s="11"/>
      <c r="X112" s="11"/>
      <c r="AG112"/>
      <c r="AH112"/>
      <c r="AI112"/>
      <c r="AJ112"/>
      <c r="AK112"/>
      <c r="AL112"/>
      <c r="AM112"/>
    </row>
    <row r="113" spans="1:39" ht="13.5" customHeight="1" x14ac:dyDescent="0.2">
      <c r="A113" s="283"/>
      <c r="B113" s="284"/>
      <c r="C113" s="285"/>
      <c r="D113" s="69"/>
      <c r="E113" s="484"/>
      <c r="F113" s="58">
        <f t="shared" ref="F113" si="61">D113/8</f>
        <v>0</v>
      </c>
      <c r="G113" s="223">
        <f t="shared" ref="G113" si="62">E113*F113</f>
        <v>0</v>
      </c>
      <c r="H113" s="485"/>
      <c r="I113" s="58"/>
      <c r="J113" s="223">
        <f t="shared" ref="J113" si="63">H113*I113</f>
        <v>0</v>
      </c>
      <c r="K113" s="485"/>
      <c r="L113" s="58"/>
      <c r="M113" s="223">
        <f t="shared" ref="M113" si="64">K113*L113</f>
        <v>0</v>
      </c>
      <c r="N113" s="490">
        <f>(E113*3.125)</f>
        <v>0</v>
      </c>
      <c r="O113" s="215">
        <v>0</v>
      </c>
      <c r="P113" s="223">
        <f>G113+J113+M113+O113</f>
        <v>0</v>
      </c>
      <c r="Q113" s="58">
        <f t="shared" ref="Q113" si="65">P113*Q$77</f>
        <v>0</v>
      </c>
      <c r="R113" s="490">
        <f t="shared" si="60"/>
        <v>0</v>
      </c>
      <c r="S113" s="518">
        <f t="shared" ref="S113" si="66">-(R113-N113)*S$77</f>
        <v>0</v>
      </c>
      <c r="T113" s="518">
        <f t="shared" ref="T113" si="67">U113*$T$77</f>
        <v>0</v>
      </c>
      <c r="U113" s="652">
        <v>0</v>
      </c>
      <c r="V113" s="652">
        <v>0</v>
      </c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/>
      <c r="AH113"/>
      <c r="AI113"/>
      <c r="AJ113"/>
      <c r="AK113"/>
      <c r="AL113"/>
      <c r="AM113"/>
    </row>
    <row r="114" spans="1:39" ht="13.5" customHeight="1" x14ac:dyDescent="0.2">
      <c r="A114" s="283"/>
      <c r="B114" s="284"/>
      <c r="C114" s="285"/>
      <c r="D114" s="69"/>
      <c r="E114" s="484"/>
      <c r="F114" s="58">
        <f t="shared" si="42"/>
        <v>0</v>
      </c>
      <c r="G114" s="223">
        <f t="shared" si="33"/>
        <v>0</v>
      </c>
      <c r="H114" s="485"/>
      <c r="I114" s="58"/>
      <c r="J114" s="223">
        <f t="shared" si="34"/>
        <v>0</v>
      </c>
      <c r="K114" s="485"/>
      <c r="L114" s="58"/>
      <c r="M114" s="223">
        <f t="shared" si="43"/>
        <v>0</v>
      </c>
      <c r="N114" s="490">
        <f>E114*3.125</f>
        <v>0</v>
      </c>
      <c r="O114" s="215">
        <v>0</v>
      </c>
      <c r="P114" s="223">
        <f t="shared" si="44"/>
        <v>0</v>
      </c>
      <c r="Q114" s="58">
        <f t="shared" si="52"/>
        <v>0</v>
      </c>
      <c r="R114" s="490">
        <f t="shared" si="60"/>
        <v>0</v>
      </c>
      <c r="S114" s="518">
        <f t="shared" si="39"/>
        <v>0</v>
      </c>
      <c r="T114" s="57">
        <f t="shared" si="53"/>
        <v>0</v>
      </c>
      <c r="U114" s="652">
        <v>0</v>
      </c>
      <c r="V114" s="652">
        <v>0</v>
      </c>
      <c r="W114" s="11"/>
      <c r="X114" s="11"/>
      <c r="AG114"/>
      <c r="AH114"/>
      <c r="AI114"/>
      <c r="AJ114"/>
      <c r="AK114"/>
      <c r="AL114"/>
      <c r="AM114"/>
    </row>
    <row r="115" spans="1:39" ht="13.5" customHeight="1" x14ac:dyDescent="0.2">
      <c r="A115" s="283"/>
      <c r="B115" s="284"/>
      <c r="C115" s="285"/>
      <c r="D115" s="69"/>
      <c r="E115" s="484"/>
      <c r="F115" s="58">
        <f t="shared" ref="F115" si="68">D115/8</f>
        <v>0</v>
      </c>
      <c r="G115" s="223">
        <f t="shared" ref="G115" si="69">E115*F115</f>
        <v>0</v>
      </c>
      <c r="H115" s="485"/>
      <c r="I115" s="58"/>
      <c r="J115" s="223">
        <f t="shared" ref="J115" si="70">H115*I115</f>
        <v>0</v>
      </c>
      <c r="K115" s="485"/>
      <c r="L115" s="58"/>
      <c r="M115" s="223">
        <f t="shared" ref="M115" si="71">K115*L115</f>
        <v>0</v>
      </c>
      <c r="N115" s="490">
        <f>E115*3.125</f>
        <v>0</v>
      </c>
      <c r="O115" s="215">
        <v>0</v>
      </c>
      <c r="P115" s="223">
        <f t="shared" ref="P115" si="72">G115+J115+M115+O115</f>
        <v>0</v>
      </c>
      <c r="Q115" s="58">
        <f t="shared" ref="Q115" si="73">P115*Q$77</f>
        <v>0</v>
      </c>
      <c r="R115" s="490">
        <f t="shared" ref="R115" si="74">P115+Q115+N115</f>
        <v>0</v>
      </c>
      <c r="S115" s="518">
        <f t="shared" ref="S115" si="75">-(R115-N115)*S$77</f>
        <v>0</v>
      </c>
      <c r="T115" s="518">
        <f t="shared" ref="T115" si="76">U115*$T$77</f>
        <v>0</v>
      </c>
      <c r="U115" s="652">
        <v>0</v>
      </c>
      <c r="V115" s="652">
        <v>0</v>
      </c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/>
      <c r="AH115"/>
      <c r="AI115"/>
      <c r="AJ115"/>
      <c r="AK115"/>
      <c r="AL115"/>
      <c r="AM115"/>
    </row>
    <row r="116" spans="1:39" ht="13.5" customHeight="1" x14ac:dyDescent="0.2">
      <c r="A116" s="282"/>
      <c r="B116" s="284"/>
      <c r="C116" s="285"/>
      <c r="D116" s="69"/>
      <c r="E116" s="484"/>
      <c r="F116" s="58">
        <f t="shared" si="42"/>
        <v>0</v>
      </c>
      <c r="G116" s="223">
        <f t="shared" si="33"/>
        <v>0</v>
      </c>
      <c r="H116" s="485"/>
      <c r="I116" s="58"/>
      <c r="J116" s="223">
        <f t="shared" si="34"/>
        <v>0</v>
      </c>
      <c r="K116" s="485"/>
      <c r="L116" s="58"/>
      <c r="M116" s="223">
        <f t="shared" si="43"/>
        <v>0</v>
      </c>
      <c r="N116" s="490">
        <f>(E116*3.125)</f>
        <v>0</v>
      </c>
      <c r="O116" s="215">
        <v>0</v>
      </c>
      <c r="P116" s="223">
        <f t="shared" si="44"/>
        <v>0</v>
      </c>
      <c r="Q116" s="58">
        <f t="shared" si="52"/>
        <v>0</v>
      </c>
      <c r="R116" s="490">
        <f t="shared" si="60"/>
        <v>0</v>
      </c>
      <c r="S116" s="518">
        <f t="shared" si="39"/>
        <v>0</v>
      </c>
      <c r="T116" s="57">
        <f t="shared" si="53"/>
        <v>0</v>
      </c>
      <c r="U116" s="652">
        <v>0</v>
      </c>
      <c r="V116" s="652">
        <v>0</v>
      </c>
      <c r="W116" s="11"/>
      <c r="X116" s="11"/>
      <c r="AG116"/>
      <c r="AH116"/>
      <c r="AI116"/>
      <c r="AJ116"/>
      <c r="AK116"/>
      <c r="AL116"/>
      <c r="AM116"/>
    </row>
    <row r="117" spans="1:39" ht="15" customHeight="1" x14ac:dyDescent="0.2">
      <c r="A117" s="282"/>
      <c r="B117" s="284"/>
      <c r="C117" s="285"/>
      <c r="D117" s="69"/>
      <c r="E117" s="484"/>
      <c r="F117" s="58">
        <f t="shared" si="42"/>
        <v>0</v>
      </c>
      <c r="G117" s="223">
        <f t="shared" si="33"/>
        <v>0</v>
      </c>
      <c r="H117" s="485"/>
      <c r="I117" s="58"/>
      <c r="J117" s="223">
        <f t="shared" si="34"/>
        <v>0</v>
      </c>
      <c r="K117" s="485"/>
      <c r="L117" s="58"/>
      <c r="M117" s="223">
        <f t="shared" si="43"/>
        <v>0</v>
      </c>
      <c r="N117" s="490">
        <f>(E117*3.125)</f>
        <v>0</v>
      </c>
      <c r="O117" s="215">
        <v>0</v>
      </c>
      <c r="P117" s="223">
        <f t="shared" si="44"/>
        <v>0</v>
      </c>
      <c r="Q117" s="58">
        <f t="shared" si="52"/>
        <v>0</v>
      </c>
      <c r="R117" s="490">
        <f t="shared" si="60"/>
        <v>0</v>
      </c>
      <c r="S117" s="518">
        <f t="shared" si="39"/>
        <v>0</v>
      </c>
      <c r="T117" s="57">
        <f t="shared" si="53"/>
        <v>0</v>
      </c>
      <c r="U117" s="652">
        <v>0</v>
      </c>
      <c r="V117" s="651">
        <v>0</v>
      </c>
      <c r="W117" s="11"/>
      <c r="X117" s="11"/>
      <c r="AG117"/>
      <c r="AH117"/>
      <c r="AI117"/>
      <c r="AJ117"/>
      <c r="AK117"/>
      <c r="AL117"/>
      <c r="AM117"/>
    </row>
    <row r="118" spans="1:39" ht="13.5" customHeight="1" x14ac:dyDescent="0.2">
      <c r="A118" s="282"/>
      <c r="B118" s="284"/>
      <c r="C118" s="285"/>
      <c r="D118" s="69"/>
      <c r="E118" s="484"/>
      <c r="F118" s="58">
        <f>D118/8</f>
        <v>0</v>
      </c>
      <c r="G118" s="223">
        <f>E118*F118</f>
        <v>0</v>
      </c>
      <c r="H118" s="485"/>
      <c r="I118" s="58"/>
      <c r="J118" s="223">
        <f>H118*I118</f>
        <v>0</v>
      </c>
      <c r="K118" s="485"/>
      <c r="L118" s="58"/>
      <c r="M118" s="223">
        <f>K118*L118</f>
        <v>0</v>
      </c>
      <c r="N118" s="689">
        <f t="shared" ref="N118:N119" si="77">(E118*3.125)</f>
        <v>0</v>
      </c>
      <c r="O118" s="215">
        <v>0</v>
      </c>
      <c r="P118" s="223">
        <f>G118+J118+M118+O118</f>
        <v>0</v>
      </c>
      <c r="Q118" s="58">
        <f>P118*Q$77</f>
        <v>0</v>
      </c>
      <c r="R118" s="490">
        <f>P118+Q118</f>
        <v>0</v>
      </c>
      <c r="S118" s="518">
        <f>-(R118-N118)*S$77</f>
        <v>0</v>
      </c>
      <c r="T118" s="518">
        <f>U118*$T$77</f>
        <v>0</v>
      </c>
      <c r="U118" s="652">
        <v>0</v>
      </c>
      <c r="V118" s="651">
        <v>0</v>
      </c>
      <c r="W118" s="11"/>
      <c r="X118" s="11"/>
      <c r="AG118"/>
      <c r="AH118"/>
      <c r="AI118"/>
      <c r="AJ118"/>
      <c r="AK118"/>
      <c r="AL118"/>
      <c r="AM118"/>
    </row>
    <row r="119" spans="1:39" ht="13.5" customHeight="1" x14ac:dyDescent="0.2">
      <c r="A119" s="282"/>
      <c r="B119" s="284"/>
      <c r="C119" s="285"/>
      <c r="D119" s="69"/>
      <c r="E119" s="484"/>
      <c r="F119" s="58">
        <f>D119/8</f>
        <v>0</v>
      </c>
      <c r="G119" s="223">
        <f>E119*F119</f>
        <v>0</v>
      </c>
      <c r="H119" s="485"/>
      <c r="I119" s="58"/>
      <c r="J119" s="223">
        <f>H119*I119</f>
        <v>0</v>
      </c>
      <c r="K119" s="485"/>
      <c r="L119" s="58"/>
      <c r="M119" s="223">
        <f>K119*L119</f>
        <v>0</v>
      </c>
      <c r="N119" s="689">
        <f t="shared" si="77"/>
        <v>0</v>
      </c>
      <c r="O119" s="215">
        <v>0</v>
      </c>
      <c r="P119" s="223">
        <f>G119+J119+M119+O119</f>
        <v>0</v>
      </c>
      <c r="Q119" s="58">
        <f>P119*Q$77</f>
        <v>0</v>
      </c>
      <c r="R119" s="490">
        <f>P119+Q119</f>
        <v>0</v>
      </c>
      <c r="S119" s="518">
        <f>-(R119-N119)*S$77</f>
        <v>0</v>
      </c>
      <c r="T119" s="518">
        <f>U119*$T$77</f>
        <v>0</v>
      </c>
      <c r="U119" s="652">
        <v>0</v>
      </c>
      <c r="V119" s="651">
        <v>0</v>
      </c>
      <c r="W119" s="419"/>
      <c r="X119" s="419"/>
      <c r="Y119" s="419"/>
      <c r="Z119" s="419"/>
      <c r="AA119" s="419"/>
      <c r="AB119" s="419"/>
      <c r="AC119" s="419"/>
      <c r="AD119" s="419"/>
      <c r="AE119" s="419"/>
      <c r="AF119" s="419"/>
      <c r="AG119"/>
      <c r="AH119"/>
      <c r="AI119"/>
      <c r="AJ119"/>
      <c r="AK119"/>
      <c r="AL119"/>
      <c r="AM119"/>
    </row>
    <row r="120" spans="1:39" ht="13.5" customHeight="1" x14ac:dyDescent="0.2">
      <c r="A120" s="282"/>
      <c r="B120" s="284"/>
      <c r="C120" s="285"/>
      <c r="D120" s="69"/>
      <c r="E120" s="484"/>
      <c r="F120" s="58">
        <f>D120/8</f>
        <v>0</v>
      </c>
      <c r="G120" s="223">
        <f>E120*F120</f>
        <v>0</v>
      </c>
      <c r="H120" s="485"/>
      <c r="I120" s="58"/>
      <c r="J120" s="223">
        <f>H120*I120</f>
        <v>0</v>
      </c>
      <c r="K120" s="485"/>
      <c r="L120" s="58"/>
      <c r="M120" s="223">
        <f>K120*L120</f>
        <v>0</v>
      </c>
      <c r="N120" s="689">
        <f>(E120*3.125)</f>
        <v>0</v>
      </c>
      <c r="O120" s="215">
        <v>0</v>
      </c>
      <c r="P120" s="223">
        <f>G120+J120+M120+O120</f>
        <v>0</v>
      </c>
      <c r="Q120" s="58">
        <f>P120*Q$77</f>
        <v>0</v>
      </c>
      <c r="R120" s="490">
        <f>P120+Q120+N120</f>
        <v>0</v>
      </c>
      <c r="S120" s="518">
        <f>-(R120-N120)*S$77</f>
        <v>0</v>
      </c>
      <c r="T120" s="518">
        <f>U120*$T$77</f>
        <v>0</v>
      </c>
      <c r="U120" s="652">
        <v>0</v>
      </c>
      <c r="V120" s="651">
        <v>0</v>
      </c>
      <c r="W120" s="419"/>
      <c r="X120" s="419"/>
      <c r="Y120" s="419"/>
      <c r="Z120" s="419"/>
      <c r="AA120" s="419"/>
      <c r="AB120" s="419"/>
      <c r="AC120" s="419"/>
      <c r="AD120" s="419"/>
      <c r="AE120" s="419"/>
      <c r="AF120" s="419"/>
      <c r="AG120"/>
      <c r="AH120"/>
      <c r="AI120"/>
      <c r="AJ120"/>
      <c r="AK120"/>
      <c r="AL120"/>
      <c r="AM120"/>
    </row>
    <row r="121" spans="1:39" ht="13.5" customHeight="1" x14ac:dyDescent="0.2">
      <c r="A121" s="283"/>
      <c r="B121" s="284"/>
      <c r="C121" s="285"/>
      <c r="D121" s="69"/>
      <c r="E121" s="484"/>
      <c r="F121" s="58">
        <f>D121/8</f>
        <v>0</v>
      </c>
      <c r="G121" s="223">
        <f>E121*F121</f>
        <v>0</v>
      </c>
      <c r="H121" s="485"/>
      <c r="I121" s="58"/>
      <c r="J121" s="223">
        <f>H121*I121</f>
        <v>0</v>
      </c>
      <c r="K121" s="485"/>
      <c r="L121" s="58"/>
      <c r="M121" s="223">
        <f>K121*L121</f>
        <v>0</v>
      </c>
      <c r="N121" s="490">
        <f>(E121*3.125)</f>
        <v>0</v>
      </c>
      <c r="O121" s="215">
        <v>0</v>
      </c>
      <c r="P121" s="223">
        <f>G121+J121+M121+O121</f>
        <v>0</v>
      </c>
      <c r="Q121" s="58">
        <f t="shared" ref="Q121" si="78">P121*Q$77</f>
        <v>0</v>
      </c>
      <c r="R121" s="490">
        <f t="shared" si="60"/>
        <v>0</v>
      </c>
      <c r="S121" s="518">
        <f t="shared" ref="S121" si="79">-(R121-N121)*S$77</f>
        <v>0</v>
      </c>
      <c r="T121" s="518">
        <f t="shared" ref="T121" si="80">U121*$T$77</f>
        <v>0</v>
      </c>
      <c r="U121" s="652">
        <v>0</v>
      </c>
      <c r="V121" s="651">
        <v>0</v>
      </c>
      <c r="W121" s="419"/>
      <c r="X121" s="419"/>
      <c r="Y121" s="419"/>
      <c r="Z121" s="419"/>
      <c r="AA121" s="419"/>
      <c r="AB121" s="419"/>
      <c r="AC121" s="419"/>
      <c r="AD121" s="419"/>
      <c r="AE121" s="419"/>
      <c r="AF121" s="419"/>
      <c r="AG121"/>
      <c r="AH121"/>
      <c r="AI121"/>
      <c r="AJ121"/>
      <c r="AK121"/>
      <c r="AL121"/>
      <c r="AM121"/>
    </row>
    <row r="122" spans="1:39" ht="13.5" customHeight="1" thickBot="1" x14ac:dyDescent="0.25">
      <c r="A122" s="422"/>
      <c r="B122" s="423"/>
      <c r="C122" s="424"/>
      <c r="D122" s="425"/>
      <c r="E122" s="427"/>
      <c r="F122" s="425"/>
      <c r="G122" s="428"/>
      <c r="H122" s="471"/>
      <c r="I122" s="425"/>
      <c r="J122" s="428"/>
      <c r="K122" s="430"/>
      <c r="L122" s="425"/>
      <c r="M122" s="428"/>
      <c r="N122" s="426"/>
      <c r="O122" s="429"/>
      <c r="P122" s="426"/>
      <c r="Q122" s="426"/>
      <c r="R122" s="426"/>
      <c r="S122" s="426"/>
      <c r="T122" s="11"/>
      <c r="U122" s="427"/>
      <c r="V122" s="11"/>
      <c r="W122" s="11"/>
      <c r="X122" s="11"/>
      <c r="AG122"/>
      <c r="AH122"/>
      <c r="AI122"/>
      <c r="AJ122"/>
      <c r="AK122"/>
      <c r="AL122"/>
      <c r="AM122"/>
    </row>
    <row r="123" spans="1:39" ht="13.5" thickBot="1" x14ac:dyDescent="0.25">
      <c r="A123" s="70" t="s">
        <v>85</v>
      </c>
      <c r="B123" s="398"/>
      <c r="C123" s="54"/>
      <c r="D123" s="433"/>
      <c r="E123" s="432">
        <f>SUM(E78:E121)</f>
        <v>0</v>
      </c>
      <c r="F123" s="270"/>
      <c r="G123" s="71">
        <f>SUM(G78:G121)</f>
        <v>0</v>
      </c>
      <c r="H123" s="472"/>
      <c r="I123" s="431"/>
      <c r="J123" s="71">
        <f>SUM(J78:J121)</f>
        <v>0</v>
      </c>
      <c r="K123" s="271"/>
      <c r="L123" s="431"/>
      <c r="M123" s="71">
        <f t="shared" ref="M123:U123" si="81">SUM(M78:M121)</f>
        <v>0</v>
      </c>
      <c r="N123" s="71">
        <f t="shared" si="81"/>
        <v>0</v>
      </c>
      <c r="O123" s="71">
        <f t="shared" si="81"/>
        <v>0</v>
      </c>
      <c r="P123" s="71">
        <f t="shared" si="81"/>
        <v>0</v>
      </c>
      <c r="Q123" s="71">
        <f t="shared" si="81"/>
        <v>0</v>
      </c>
      <c r="R123" s="71">
        <f t="shared" si="81"/>
        <v>0</v>
      </c>
      <c r="S123" s="71">
        <f t="shared" si="81"/>
        <v>0</v>
      </c>
      <c r="T123" s="71">
        <f t="shared" si="81"/>
        <v>0</v>
      </c>
      <c r="U123" s="517">
        <f t="shared" si="81"/>
        <v>0</v>
      </c>
      <c r="V123" s="11"/>
      <c r="W123" s="11"/>
      <c r="X123" s="11"/>
      <c r="AG123"/>
      <c r="AH123"/>
      <c r="AI123"/>
      <c r="AJ123"/>
      <c r="AK123"/>
      <c r="AL123"/>
      <c r="AM123"/>
    </row>
    <row r="124" spans="1:39" x14ac:dyDescent="0.2">
      <c r="A124" s="52"/>
      <c r="B124" s="75"/>
      <c r="C124" s="75"/>
      <c r="D124" s="74"/>
      <c r="E124" s="677">
        <v>32</v>
      </c>
      <c r="F124" s="74"/>
      <c r="G124" s="76"/>
      <c r="H124" s="473"/>
      <c r="I124" s="227"/>
      <c r="J124" s="77"/>
      <c r="K124" s="76"/>
      <c r="L124" s="76"/>
      <c r="M124" s="76"/>
      <c r="N124" s="14"/>
      <c r="O124" s="78"/>
      <c r="P124" s="79"/>
      <c r="Q124" s="73"/>
      <c r="R124" s="300"/>
      <c r="S124" s="11"/>
      <c r="T124" s="11"/>
      <c r="U124" s="11"/>
      <c r="V124" s="11"/>
      <c r="W124" s="11"/>
      <c r="X124" s="11"/>
      <c r="AG124"/>
      <c r="AH124"/>
      <c r="AI124"/>
      <c r="AJ124"/>
      <c r="AK124"/>
      <c r="AL124"/>
      <c r="AM124"/>
    </row>
    <row r="125" spans="1:39" s="4" customFormat="1" ht="36.75" customHeight="1" x14ac:dyDescent="0.2">
      <c r="A125" s="55" t="s">
        <v>251</v>
      </c>
      <c r="B125" s="55" t="s">
        <v>47</v>
      </c>
      <c r="C125" s="55" t="s">
        <v>29</v>
      </c>
      <c r="D125" s="55" t="s">
        <v>278</v>
      </c>
      <c r="E125" s="55" t="s">
        <v>279</v>
      </c>
      <c r="F125" s="55" t="s">
        <v>280</v>
      </c>
      <c r="G125" s="53" t="s">
        <v>263</v>
      </c>
      <c r="H125" s="53" t="s">
        <v>305</v>
      </c>
      <c r="I125" s="474" t="s">
        <v>394</v>
      </c>
      <c r="J125" s="53" t="s">
        <v>276</v>
      </c>
      <c r="K125" s="53" t="s">
        <v>178</v>
      </c>
      <c r="L125" s="53" t="s">
        <v>342</v>
      </c>
      <c r="M125" s="53" t="s">
        <v>275</v>
      </c>
      <c r="N125" s="53" t="s">
        <v>276</v>
      </c>
      <c r="O125" s="53" t="s">
        <v>386</v>
      </c>
      <c r="P125" s="53" t="s">
        <v>174</v>
      </c>
      <c r="Q125" s="435" t="s">
        <v>27</v>
      </c>
      <c r="R125" s="55" t="s">
        <v>265</v>
      </c>
      <c r="S125" s="435" t="s">
        <v>277</v>
      </c>
      <c r="T125" s="459"/>
      <c r="U125" s="437"/>
      <c r="V125" s="437"/>
      <c r="W125" s="437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9" ht="22.5" customHeight="1" x14ac:dyDescent="0.2">
      <c r="A126" s="635" t="s">
        <v>366</v>
      </c>
      <c r="B126" s="75"/>
      <c r="C126" s="75"/>
      <c r="D126" s="76"/>
      <c r="E126" s="157"/>
      <c r="F126" s="76"/>
      <c r="G126" s="76"/>
      <c r="H126" s="76"/>
      <c r="I126" s="473"/>
      <c r="J126" s="76"/>
      <c r="K126" s="564"/>
      <c r="L126" s="76"/>
      <c r="M126" s="77" t="s">
        <v>321</v>
      </c>
      <c r="N126" s="76"/>
      <c r="O126" s="77" t="s">
        <v>387</v>
      </c>
      <c r="P126" s="666" t="s">
        <v>385</v>
      </c>
      <c r="Q126" s="79"/>
      <c r="R126" s="78"/>
      <c r="S126" s="157">
        <v>0.04</v>
      </c>
      <c r="T126" s="501"/>
      <c r="U126" s="409"/>
      <c r="V126" s="409"/>
      <c r="W126" s="409"/>
      <c r="X126" s="11"/>
      <c r="AG126"/>
      <c r="AH126"/>
      <c r="AI126"/>
      <c r="AJ126"/>
      <c r="AK126"/>
      <c r="AL126"/>
      <c r="AM126"/>
    </row>
    <row r="127" spans="1:39" x14ac:dyDescent="0.2">
      <c r="A127" s="667"/>
      <c r="B127" s="284"/>
      <c r="C127" s="285"/>
      <c r="D127" s="69"/>
      <c r="E127" s="484"/>
      <c r="F127" s="58">
        <f>D127/8</f>
        <v>0</v>
      </c>
      <c r="G127" s="223">
        <f>E127*F127</f>
        <v>0</v>
      </c>
      <c r="H127" s="58"/>
      <c r="I127" s="485"/>
      <c r="J127" s="506">
        <f>I127*H127</f>
        <v>0</v>
      </c>
      <c r="K127" s="505"/>
      <c r="L127" s="506">
        <f>K127*K$126</f>
        <v>0</v>
      </c>
      <c r="M127" s="505"/>
      <c r="N127" s="506">
        <f>M127*(H127*1.5)</f>
        <v>0</v>
      </c>
      <c r="O127" s="58">
        <v>0</v>
      </c>
      <c r="P127" s="215">
        <v>0</v>
      </c>
      <c r="Q127" s="58"/>
      <c r="R127" s="490">
        <f>G127+J127+L127+N127+O127+Q127+P127</f>
        <v>0</v>
      </c>
      <c r="S127" s="57">
        <f>-R127*S$126</f>
        <v>0</v>
      </c>
      <c r="T127" s="502"/>
      <c r="U127" s="366"/>
      <c r="V127" s="490"/>
      <c r="W127" s="410"/>
      <c r="X127" s="11"/>
      <c r="AG127"/>
      <c r="AH127"/>
      <c r="AI127"/>
      <c r="AJ127"/>
      <c r="AK127"/>
      <c r="AL127"/>
      <c r="AM127"/>
    </row>
    <row r="128" spans="1:39" x14ac:dyDescent="0.2">
      <c r="A128" s="667"/>
      <c r="B128" s="284"/>
      <c r="C128" s="285"/>
      <c r="D128" s="69"/>
      <c r="E128" s="484"/>
      <c r="F128" s="58">
        <f>D128/8</f>
        <v>0</v>
      </c>
      <c r="G128" s="223">
        <f>E128*F128</f>
        <v>0</v>
      </c>
      <c r="H128" s="58"/>
      <c r="I128" s="485"/>
      <c r="J128" s="506">
        <f>I128*H128</f>
        <v>0</v>
      </c>
      <c r="K128" s="505"/>
      <c r="L128" s="506">
        <f>K128*K$126</f>
        <v>0</v>
      </c>
      <c r="M128" s="505"/>
      <c r="N128" s="506">
        <f>M128*(H128*1.5)</f>
        <v>0</v>
      </c>
      <c r="O128" s="58">
        <v>0</v>
      </c>
      <c r="P128" s="215">
        <v>0</v>
      </c>
      <c r="Q128" s="58"/>
      <c r="R128" s="490">
        <f>G128+J128+L128+N128+O128+Q128+P128</f>
        <v>0</v>
      </c>
      <c r="S128" s="518">
        <f>-R128*S$126</f>
        <v>0</v>
      </c>
      <c r="T128" s="502"/>
      <c r="U128" s="366"/>
      <c r="V128" s="410"/>
      <c r="W128" s="410"/>
      <c r="X128" s="419"/>
      <c r="Y128" s="419"/>
      <c r="Z128" s="419"/>
      <c r="AA128" s="419"/>
      <c r="AB128" s="419"/>
      <c r="AC128" s="419"/>
      <c r="AD128" s="419"/>
      <c r="AE128" s="419"/>
      <c r="AF128" s="419"/>
      <c r="AG128"/>
      <c r="AH128"/>
      <c r="AI128"/>
      <c r="AJ128"/>
      <c r="AK128"/>
      <c r="AL128"/>
      <c r="AM128"/>
    </row>
    <row r="129" spans="1:39" x14ac:dyDescent="0.2">
      <c r="A129" s="667"/>
      <c r="B129" s="284"/>
      <c r="C129" s="285"/>
      <c r="D129" s="69"/>
      <c r="E129" s="484"/>
      <c r="F129" s="58">
        <f>D129/8</f>
        <v>0</v>
      </c>
      <c r="G129" s="223">
        <f>E129*F129</f>
        <v>0</v>
      </c>
      <c r="H129" s="58"/>
      <c r="I129" s="485"/>
      <c r="J129" s="506">
        <f>I129*H129</f>
        <v>0</v>
      </c>
      <c r="K129" s="505"/>
      <c r="L129" s="506">
        <f>K129*K$126</f>
        <v>0</v>
      </c>
      <c r="M129" s="505"/>
      <c r="N129" s="506">
        <f>M129*(H129*1.5)</f>
        <v>0</v>
      </c>
      <c r="O129" s="58">
        <v>0</v>
      </c>
      <c r="P129" s="215">
        <v>0</v>
      </c>
      <c r="Q129" s="58"/>
      <c r="R129" s="490">
        <f>G129+J129+L129+N129+O129+Q129+P129</f>
        <v>0</v>
      </c>
      <c r="S129" s="57">
        <f>-R129*S$126</f>
        <v>0</v>
      </c>
      <c r="T129" s="502"/>
      <c r="U129" s="366"/>
      <c r="V129" s="410"/>
      <c r="W129" s="410"/>
      <c r="X129" s="11"/>
      <c r="AG129"/>
      <c r="AH129"/>
      <c r="AI129"/>
      <c r="AJ129"/>
      <c r="AK129"/>
      <c r="AL129"/>
      <c r="AM129"/>
    </row>
    <row r="130" spans="1:39" x14ac:dyDescent="0.2">
      <c r="A130" s="667"/>
      <c r="B130" s="284"/>
      <c r="C130" s="285"/>
      <c r="D130" s="69"/>
      <c r="E130" s="484"/>
      <c r="F130" s="58">
        <f>D130/8</f>
        <v>0</v>
      </c>
      <c r="G130" s="223">
        <f>E130*F130</f>
        <v>0</v>
      </c>
      <c r="H130" s="58"/>
      <c r="I130" s="485"/>
      <c r="J130" s="506">
        <f>I130*H130</f>
        <v>0</v>
      </c>
      <c r="K130" s="505"/>
      <c r="L130" s="506">
        <f>K130*K$126</f>
        <v>0</v>
      </c>
      <c r="M130" s="505"/>
      <c r="N130" s="506">
        <f>M130*(H130*1.5)</f>
        <v>0</v>
      </c>
      <c r="O130" s="58">
        <v>0</v>
      </c>
      <c r="P130" s="215">
        <v>0</v>
      </c>
      <c r="Q130" s="58"/>
      <c r="R130" s="490">
        <f>G130+J130+L130+N130+O130+Q130+P130</f>
        <v>0</v>
      </c>
      <c r="S130" s="518">
        <f>-R130*S$126</f>
        <v>0</v>
      </c>
      <c r="T130" s="502"/>
      <c r="U130" s="366"/>
      <c r="V130" s="410"/>
      <c r="W130" s="410"/>
      <c r="X130" s="419"/>
      <c r="Y130" s="419"/>
      <c r="Z130" s="419"/>
      <c r="AA130" s="419"/>
      <c r="AB130" s="419"/>
      <c r="AC130" s="419"/>
      <c r="AD130" s="419"/>
      <c r="AE130" s="419"/>
      <c r="AF130" s="419"/>
      <c r="AG130"/>
      <c r="AH130"/>
      <c r="AI130"/>
      <c r="AJ130"/>
      <c r="AK130"/>
      <c r="AL130"/>
      <c r="AM130"/>
    </row>
    <row r="131" spans="1:39" ht="12" customHeight="1" x14ac:dyDescent="0.2">
      <c r="A131" s="667"/>
      <c r="B131" s="284"/>
      <c r="C131" s="285"/>
      <c r="D131" s="69"/>
      <c r="E131" s="484"/>
      <c r="F131" s="58">
        <f>D131/8</f>
        <v>0</v>
      </c>
      <c r="G131" s="223">
        <f>E131*F131</f>
        <v>0</v>
      </c>
      <c r="H131" s="58"/>
      <c r="I131" s="485"/>
      <c r="J131" s="506">
        <f>I131*H131</f>
        <v>0</v>
      </c>
      <c r="K131" s="505"/>
      <c r="L131" s="506">
        <f>K131*21.65</f>
        <v>0</v>
      </c>
      <c r="M131" s="505"/>
      <c r="N131" s="506">
        <f>M131*(H131*1.5)</f>
        <v>0</v>
      </c>
      <c r="O131" s="58">
        <v>0</v>
      </c>
      <c r="P131" s="215">
        <v>0</v>
      </c>
      <c r="Q131" s="58"/>
      <c r="R131" s="490">
        <f>G131+J131+L131+N131+O131+Q131+P131</f>
        <v>0</v>
      </c>
      <c r="S131" s="57">
        <f>-R131*S$126</f>
        <v>0</v>
      </c>
      <c r="T131" s="502"/>
      <c r="U131" s="366"/>
      <c r="V131" s="410"/>
      <c r="W131" s="410"/>
      <c r="X131" s="11"/>
      <c r="AG131"/>
      <c r="AH131"/>
      <c r="AI131"/>
      <c r="AJ131"/>
      <c r="AK131"/>
      <c r="AL131"/>
      <c r="AM131"/>
    </row>
    <row r="132" spans="1:39" x14ac:dyDescent="0.2">
      <c r="A132" s="508"/>
      <c r="B132" s="423"/>
      <c r="C132" s="424"/>
      <c r="D132" s="425"/>
      <c r="E132" s="630"/>
      <c r="F132" s="425"/>
      <c r="G132" s="425"/>
      <c r="H132" s="425"/>
      <c r="I132" s="631"/>
      <c r="J132" s="632"/>
      <c r="K132" s="633"/>
      <c r="L132" s="632"/>
      <c r="M132" s="633"/>
      <c r="N132" s="632"/>
      <c r="O132" s="425"/>
      <c r="P132" s="634"/>
      <c r="Q132" s="425"/>
      <c r="R132" s="395"/>
      <c r="S132" s="425"/>
      <c r="T132" s="503"/>
      <c r="U132" s="409"/>
      <c r="V132" s="409"/>
      <c r="W132" s="409"/>
      <c r="X132" s="419"/>
      <c r="Y132" s="419"/>
      <c r="Z132" s="419"/>
      <c r="AA132" s="419"/>
      <c r="AB132" s="419"/>
      <c r="AC132" s="419"/>
      <c r="AD132" s="419"/>
      <c r="AE132" s="419"/>
      <c r="AF132" s="419"/>
      <c r="AG132"/>
      <c r="AH132"/>
      <c r="AI132"/>
      <c r="AJ132"/>
      <c r="AK132"/>
      <c r="AL132"/>
      <c r="AM132"/>
    </row>
    <row r="133" spans="1:39" x14ac:dyDescent="0.2">
      <c r="A133" s="624" t="s">
        <v>359</v>
      </c>
      <c r="B133" s="625"/>
      <c r="C133" s="626"/>
      <c r="D133" s="78"/>
      <c r="E133" s="627"/>
      <c r="F133" s="78"/>
      <c r="G133" s="78"/>
      <c r="H133" s="78"/>
      <c r="I133" s="628"/>
      <c r="J133" s="79"/>
      <c r="K133" s="629"/>
      <c r="L133" s="79"/>
      <c r="M133" s="629"/>
      <c r="N133" s="79"/>
      <c r="O133" s="78"/>
      <c r="P133" s="440"/>
      <c r="Q133" s="78"/>
      <c r="R133" s="76"/>
      <c r="S133" s="78"/>
      <c r="T133" s="503"/>
      <c r="U133" s="409"/>
      <c r="V133" s="409"/>
      <c r="W133" s="409"/>
      <c r="X133" s="11"/>
      <c r="AG133"/>
      <c r="AH133"/>
      <c r="AI133"/>
      <c r="AJ133"/>
      <c r="AK133"/>
      <c r="AL133"/>
      <c r="AM133"/>
    </row>
    <row r="134" spans="1:39" x14ac:dyDescent="0.2">
      <c r="A134" s="282"/>
      <c r="B134" s="284"/>
      <c r="C134" s="285"/>
      <c r="D134" s="69"/>
      <c r="E134" s="484"/>
      <c r="F134" s="58">
        <f t="shared" ref="F134:F147" si="82">D134/8</f>
        <v>0</v>
      </c>
      <c r="G134" s="223">
        <f t="shared" ref="G134:G191" si="83">E134*F134</f>
        <v>0</v>
      </c>
      <c r="H134" s="58"/>
      <c r="I134" s="485"/>
      <c r="J134" s="506">
        <f t="shared" ref="J134:J191" si="84">I134*H134</f>
        <v>0</v>
      </c>
      <c r="K134" s="505"/>
      <c r="L134" s="506">
        <f t="shared" ref="L134:L167" si="85">K134*K$126</f>
        <v>0</v>
      </c>
      <c r="M134" s="505"/>
      <c r="N134" s="506">
        <f t="shared" ref="N134:N191" si="86">M134*(H134*1.5)</f>
        <v>0</v>
      </c>
      <c r="O134" s="58">
        <v>0</v>
      </c>
      <c r="P134" s="215">
        <v>0</v>
      </c>
      <c r="Q134" s="58">
        <v>0</v>
      </c>
      <c r="R134" s="490">
        <f>G134+J134+L134+N134+O134+Q134+P134</f>
        <v>0</v>
      </c>
      <c r="S134" s="518">
        <f t="shared" ref="S134:S150" si="87">-R134*S$126</f>
        <v>0</v>
      </c>
      <c r="T134" s="502"/>
      <c r="U134" s="419"/>
      <c r="V134" s="490"/>
      <c r="W134" s="410"/>
      <c r="X134" s="419"/>
      <c r="Y134" s="419"/>
      <c r="Z134" s="419"/>
      <c r="AA134" s="419"/>
      <c r="AB134" s="419"/>
      <c r="AC134" s="419"/>
      <c r="AD134" s="419"/>
      <c r="AE134" s="419"/>
      <c r="AF134" s="419"/>
      <c r="AG134"/>
      <c r="AH134"/>
      <c r="AI134"/>
      <c r="AJ134"/>
      <c r="AK134"/>
      <c r="AL134"/>
      <c r="AM134"/>
    </row>
    <row r="135" spans="1:39" x14ac:dyDescent="0.2">
      <c r="A135" s="282"/>
      <c r="B135" s="284"/>
      <c r="C135" s="285"/>
      <c r="D135" s="69"/>
      <c r="E135" s="484"/>
      <c r="F135" s="58">
        <f t="shared" si="82"/>
        <v>0</v>
      </c>
      <c r="G135" s="223">
        <f t="shared" si="83"/>
        <v>0</v>
      </c>
      <c r="H135" s="58"/>
      <c r="I135" s="485"/>
      <c r="J135" s="506">
        <f t="shared" si="84"/>
        <v>0</v>
      </c>
      <c r="K135" s="505"/>
      <c r="L135" s="506">
        <f>K135*K$126</f>
        <v>0</v>
      </c>
      <c r="M135" s="505"/>
      <c r="N135" s="506">
        <f t="shared" si="86"/>
        <v>0</v>
      </c>
      <c r="O135" s="58">
        <v>0</v>
      </c>
      <c r="P135" s="215">
        <v>0</v>
      </c>
      <c r="Q135" s="58">
        <v>0</v>
      </c>
      <c r="R135" s="490">
        <f>G135+J135+L135+N135+O135+Q135+P135</f>
        <v>0</v>
      </c>
      <c r="S135" s="518">
        <f t="shared" si="87"/>
        <v>0</v>
      </c>
      <c r="T135" s="502"/>
      <c r="U135" s="419"/>
      <c r="V135" s="490"/>
      <c r="W135" s="410"/>
      <c r="X135" s="419"/>
      <c r="Y135" s="419"/>
      <c r="Z135" s="419"/>
      <c r="AA135" s="419"/>
      <c r="AB135" s="419"/>
      <c r="AC135" s="419"/>
      <c r="AD135" s="419"/>
      <c r="AE135" s="419"/>
      <c r="AF135" s="419"/>
      <c r="AG135"/>
      <c r="AH135"/>
      <c r="AI135"/>
      <c r="AJ135"/>
      <c r="AK135"/>
      <c r="AL135"/>
      <c r="AM135"/>
    </row>
    <row r="136" spans="1:39" x14ac:dyDescent="0.2">
      <c r="A136" s="282"/>
      <c r="B136" s="284"/>
      <c r="C136" s="285"/>
      <c r="D136" s="69"/>
      <c r="E136" s="484"/>
      <c r="F136" s="58">
        <f t="shared" si="82"/>
        <v>0</v>
      </c>
      <c r="G136" s="223">
        <f t="shared" si="83"/>
        <v>0</v>
      </c>
      <c r="H136" s="58"/>
      <c r="I136" s="485"/>
      <c r="J136" s="506">
        <f t="shared" si="84"/>
        <v>0</v>
      </c>
      <c r="K136" s="505"/>
      <c r="L136" s="506">
        <f t="shared" si="85"/>
        <v>0</v>
      </c>
      <c r="M136" s="505"/>
      <c r="N136" s="506">
        <f t="shared" si="86"/>
        <v>0</v>
      </c>
      <c r="O136" s="58">
        <v>0</v>
      </c>
      <c r="P136" s="215">
        <v>0</v>
      </c>
      <c r="Q136" s="58">
        <v>0</v>
      </c>
      <c r="R136" s="490">
        <f t="shared" ref="R136:R173" si="88">G136+J136+L136+N136+O136+Q136+P136</f>
        <v>0</v>
      </c>
      <c r="S136" s="57">
        <f t="shared" si="87"/>
        <v>0</v>
      </c>
      <c r="T136" s="502"/>
      <c r="U136" s="366"/>
      <c r="V136" s="410"/>
      <c r="W136" s="410"/>
      <c r="X136" s="11"/>
      <c r="AG136"/>
      <c r="AH136"/>
      <c r="AI136"/>
      <c r="AJ136"/>
      <c r="AK136"/>
      <c r="AL136"/>
      <c r="AM136"/>
    </row>
    <row r="137" spans="1:39" x14ac:dyDescent="0.2">
      <c r="A137" s="282"/>
      <c r="B137" s="284"/>
      <c r="C137" s="285"/>
      <c r="D137" s="69"/>
      <c r="E137" s="484"/>
      <c r="F137" s="58">
        <f t="shared" si="82"/>
        <v>0</v>
      </c>
      <c r="G137" s="223">
        <f t="shared" si="83"/>
        <v>0</v>
      </c>
      <c r="H137" s="58"/>
      <c r="I137" s="485"/>
      <c r="J137" s="506">
        <f t="shared" si="84"/>
        <v>0</v>
      </c>
      <c r="K137" s="505"/>
      <c r="L137" s="506">
        <f>K137*K$126</f>
        <v>0</v>
      </c>
      <c r="M137" s="505"/>
      <c r="N137" s="506">
        <f t="shared" si="86"/>
        <v>0</v>
      </c>
      <c r="O137" s="58">
        <v>0</v>
      </c>
      <c r="P137" s="215">
        <v>0</v>
      </c>
      <c r="Q137" s="58">
        <v>0</v>
      </c>
      <c r="R137" s="490">
        <f t="shared" ref="R137:R142" si="89">G137+J137+L137+N137+O137+Q137+P137</f>
        <v>0</v>
      </c>
      <c r="S137" s="518">
        <f t="shared" si="87"/>
        <v>0</v>
      </c>
      <c r="T137" s="502"/>
      <c r="U137" s="366"/>
      <c r="V137" s="410"/>
      <c r="W137" s="410"/>
      <c r="X137" s="419"/>
      <c r="Y137" s="419"/>
      <c r="Z137" s="419"/>
      <c r="AA137" s="419"/>
      <c r="AB137" s="419"/>
      <c r="AC137" s="419"/>
      <c r="AD137" s="419"/>
      <c r="AE137" s="419"/>
      <c r="AF137" s="419"/>
      <c r="AG137"/>
      <c r="AH137"/>
      <c r="AI137"/>
      <c r="AJ137"/>
      <c r="AK137"/>
      <c r="AL137"/>
      <c r="AM137"/>
    </row>
    <row r="138" spans="1:39" x14ac:dyDescent="0.2">
      <c r="A138" s="282"/>
      <c r="B138" s="284"/>
      <c r="C138" s="285"/>
      <c r="D138" s="69"/>
      <c r="E138" s="484"/>
      <c r="F138" s="58">
        <f t="shared" si="82"/>
        <v>0</v>
      </c>
      <c r="G138" s="223">
        <f t="shared" si="83"/>
        <v>0</v>
      </c>
      <c r="H138" s="58"/>
      <c r="I138" s="485"/>
      <c r="J138" s="506">
        <f t="shared" si="84"/>
        <v>0</v>
      </c>
      <c r="K138" s="505"/>
      <c r="L138" s="506">
        <f t="shared" si="85"/>
        <v>0</v>
      </c>
      <c r="M138" s="505"/>
      <c r="N138" s="506">
        <f t="shared" si="86"/>
        <v>0</v>
      </c>
      <c r="O138" s="58">
        <v>0</v>
      </c>
      <c r="P138" s="215">
        <v>0</v>
      </c>
      <c r="Q138" s="58">
        <v>0</v>
      </c>
      <c r="R138" s="490">
        <f t="shared" si="89"/>
        <v>0</v>
      </c>
      <c r="S138" s="57">
        <f t="shared" si="87"/>
        <v>0</v>
      </c>
      <c r="T138" s="502"/>
      <c r="U138" s="366"/>
      <c r="V138" s="410"/>
      <c r="W138" s="410"/>
      <c r="X138" s="11"/>
      <c r="AG138"/>
      <c r="AH138"/>
      <c r="AI138"/>
      <c r="AJ138"/>
      <c r="AK138"/>
      <c r="AL138"/>
      <c r="AM138"/>
    </row>
    <row r="139" spans="1:39" x14ac:dyDescent="0.2">
      <c r="A139" s="566"/>
      <c r="B139" s="284"/>
      <c r="C139" s="285"/>
      <c r="D139" s="69"/>
      <c r="E139" s="484"/>
      <c r="F139" s="58">
        <f t="shared" si="82"/>
        <v>0</v>
      </c>
      <c r="G139" s="223">
        <f t="shared" si="83"/>
        <v>0</v>
      </c>
      <c r="H139" s="58"/>
      <c r="I139" s="485"/>
      <c r="J139" s="506">
        <f t="shared" si="84"/>
        <v>0</v>
      </c>
      <c r="K139" s="505"/>
      <c r="L139" s="506">
        <f t="shared" si="85"/>
        <v>0</v>
      </c>
      <c r="M139" s="505"/>
      <c r="N139" s="506">
        <f t="shared" si="86"/>
        <v>0</v>
      </c>
      <c r="O139" s="58">
        <v>0</v>
      </c>
      <c r="P139" s="215">
        <v>0</v>
      </c>
      <c r="Q139" s="58">
        <v>0</v>
      </c>
      <c r="R139" s="490">
        <f t="shared" si="89"/>
        <v>0</v>
      </c>
      <c r="S139" s="518">
        <f t="shared" si="87"/>
        <v>0</v>
      </c>
      <c r="T139" s="502"/>
      <c r="U139" s="366"/>
      <c r="V139" s="410"/>
      <c r="W139" s="410"/>
      <c r="X139" s="419"/>
      <c r="Y139" s="419"/>
      <c r="Z139" s="419"/>
      <c r="AA139" s="419"/>
      <c r="AB139" s="419"/>
      <c r="AC139" s="419"/>
      <c r="AD139" s="419"/>
      <c r="AE139" s="419"/>
      <c r="AF139" s="419"/>
      <c r="AG139"/>
      <c r="AH139"/>
      <c r="AI139"/>
      <c r="AJ139"/>
      <c r="AK139"/>
      <c r="AL139"/>
      <c r="AM139"/>
    </row>
    <row r="140" spans="1:39" x14ac:dyDescent="0.2">
      <c r="A140" s="282"/>
      <c r="B140" s="284"/>
      <c r="C140" s="285"/>
      <c r="D140" s="69"/>
      <c r="E140" s="484"/>
      <c r="F140" s="58">
        <f t="shared" si="82"/>
        <v>0</v>
      </c>
      <c r="G140" s="223">
        <f t="shared" si="83"/>
        <v>0</v>
      </c>
      <c r="H140" s="58"/>
      <c r="I140" s="485"/>
      <c r="J140" s="506">
        <f t="shared" si="84"/>
        <v>0</v>
      </c>
      <c r="K140" s="505"/>
      <c r="L140" s="506">
        <f>K140*K$126</f>
        <v>0</v>
      </c>
      <c r="M140" s="505"/>
      <c r="N140" s="506">
        <f t="shared" si="86"/>
        <v>0</v>
      </c>
      <c r="O140" s="58">
        <v>0</v>
      </c>
      <c r="P140" s="215">
        <v>0</v>
      </c>
      <c r="Q140" s="58">
        <v>0</v>
      </c>
      <c r="R140" s="490">
        <f t="shared" si="89"/>
        <v>0</v>
      </c>
      <c r="S140" s="57">
        <f t="shared" si="87"/>
        <v>0</v>
      </c>
      <c r="T140" s="502"/>
      <c r="U140" s="366"/>
      <c r="V140" s="410"/>
      <c r="W140" s="410"/>
      <c r="X140" s="11"/>
      <c r="AG140"/>
      <c r="AH140"/>
      <c r="AI140"/>
      <c r="AJ140"/>
      <c r="AK140"/>
      <c r="AL140"/>
      <c r="AM140"/>
    </row>
    <row r="141" spans="1:39" x14ac:dyDescent="0.2">
      <c r="A141" s="282"/>
      <c r="B141" s="284"/>
      <c r="C141" s="285"/>
      <c r="D141" s="69"/>
      <c r="E141" s="484"/>
      <c r="F141" s="58">
        <f t="shared" si="82"/>
        <v>0</v>
      </c>
      <c r="G141" s="223">
        <f t="shared" si="83"/>
        <v>0</v>
      </c>
      <c r="H141" s="58"/>
      <c r="I141" s="485"/>
      <c r="J141" s="506">
        <f t="shared" si="84"/>
        <v>0</v>
      </c>
      <c r="K141" s="505"/>
      <c r="L141" s="506">
        <f>K141*K$126</f>
        <v>0</v>
      </c>
      <c r="M141" s="505"/>
      <c r="N141" s="506">
        <f t="shared" si="86"/>
        <v>0</v>
      </c>
      <c r="O141" s="58">
        <v>0</v>
      </c>
      <c r="P141" s="215">
        <v>0</v>
      </c>
      <c r="Q141" s="58">
        <v>0</v>
      </c>
      <c r="R141" s="490">
        <f t="shared" si="89"/>
        <v>0</v>
      </c>
      <c r="S141" s="518">
        <f t="shared" si="87"/>
        <v>0</v>
      </c>
      <c r="T141" s="502"/>
      <c r="U141" s="366"/>
      <c r="V141" s="410"/>
      <c r="W141" s="410"/>
      <c r="X141" s="419"/>
      <c r="Y141" s="419"/>
      <c r="Z141" s="419"/>
      <c r="AA141" s="419"/>
      <c r="AB141" s="419"/>
      <c r="AC141" s="419"/>
      <c r="AD141" s="419"/>
      <c r="AE141" s="419"/>
      <c r="AF141" s="419"/>
      <c r="AG141"/>
      <c r="AH141"/>
      <c r="AI141"/>
      <c r="AJ141"/>
      <c r="AK141"/>
      <c r="AL141"/>
      <c r="AM141"/>
    </row>
    <row r="142" spans="1:39" x14ac:dyDescent="0.2">
      <c r="A142" s="282"/>
      <c r="B142" s="284"/>
      <c r="C142" s="285"/>
      <c r="D142" s="69"/>
      <c r="E142" s="484"/>
      <c r="F142" s="58">
        <f t="shared" ref="F142" si="90">D142/8</f>
        <v>0</v>
      </c>
      <c r="G142" s="223">
        <f t="shared" ref="G142" si="91">E142*F142</f>
        <v>0</v>
      </c>
      <c r="H142" s="58"/>
      <c r="I142" s="485"/>
      <c r="J142" s="506">
        <f t="shared" ref="J142" si="92">I142*H142</f>
        <v>0</v>
      </c>
      <c r="K142" s="505"/>
      <c r="L142" s="506">
        <f>K142*K$126</f>
        <v>0</v>
      </c>
      <c r="M142" s="505"/>
      <c r="N142" s="506">
        <f t="shared" ref="N142" si="93">M142*(H142*1.5)</f>
        <v>0</v>
      </c>
      <c r="O142" s="58">
        <v>0</v>
      </c>
      <c r="P142" s="215">
        <v>0</v>
      </c>
      <c r="Q142" s="58">
        <v>0</v>
      </c>
      <c r="R142" s="490">
        <f t="shared" si="89"/>
        <v>0</v>
      </c>
      <c r="S142" s="518">
        <f t="shared" ref="S142" si="94">-R142*S$126</f>
        <v>0</v>
      </c>
      <c r="T142" s="502"/>
      <c r="U142" s="366"/>
      <c r="V142" s="410"/>
      <c r="W142" s="410"/>
      <c r="X142" s="419"/>
      <c r="Y142" s="419"/>
      <c r="Z142" s="419"/>
      <c r="AA142" s="419"/>
      <c r="AB142" s="419"/>
      <c r="AC142" s="419"/>
      <c r="AD142" s="419"/>
      <c r="AE142" s="419"/>
      <c r="AF142" s="419"/>
      <c r="AG142"/>
      <c r="AH142"/>
      <c r="AI142"/>
      <c r="AJ142"/>
      <c r="AK142"/>
      <c r="AL142"/>
      <c r="AM142"/>
    </row>
    <row r="143" spans="1:39" ht="13.5" customHeight="1" x14ac:dyDescent="0.2">
      <c r="A143" s="282"/>
      <c r="B143" s="284"/>
      <c r="C143" s="285"/>
      <c r="D143" s="69"/>
      <c r="E143" s="484"/>
      <c r="F143" s="58">
        <f t="shared" si="82"/>
        <v>0</v>
      </c>
      <c r="G143" s="223">
        <f t="shared" si="83"/>
        <v>0</v>
      </c>
      <c r="H143" s="58"/>
      <c r="I143" s="485"/>
      <c r="J143" s="506">
        <f t="shared" si="84"/>
        <v>0</v>
      </c>
      <c r="K143" s="505"/>
      <c r="L143" s="506">
        <f t="shared" si="85"/>
        <v>0</v>
      </c>
      <c r="M143" s="505"/>
      <c r="N143" s="506">
        <f t="shared" si="86"/>
        <v>0</v>
      </c>
      <c r="O143" s="58">
        <v>0</v>
      </c>
      <c r="P143" s="215">
        <v>0</v>
      </c>
      <c r="Q143" s="58">
        <v>0</v>
      </c>
      <c r="R143" s="490">
        <f t="shared" si="88"/>
        <v>0</v>
      </c>
      <c r="S143" s="57">
        <f t="shared" si="87"/>
        <v>0</v>
      </c>
      <c r="T143" s="502"/>
      <c r="U143" s="409"/>
      <c r="V143" s="539"/>
      <c r="W143" s="409"/>
      <c r="X143" s="11"/>
      <c r="AG143"/>
      <c r="AH143"/>
      <c r="AI143"/>
      <c r="AJ143"/>
      <c r="AK143"/>
      <c r="AL143"/>
      <c r="AM143"/>
    </row>
    <row r="144" spans="1:39" x14ac:dyDescent="0.2">
      <c r="A144" s="667"/>
      <c r="B144" s="284"/>
      <c r="C144" s="285"/>
      <c r="D144" s="490"/>
      <c r="E144" s="484"/>
      <c r="F144" s="58">
        <f t="shared" si="82"/>
        <v>0</v>
      </c>
      <c r="G144" s="223">
        <f t="shared" si="83"/>
        <v>0</v>
      </c>
      <c r="H144" s="58"/>
      <c r="I144" s="485"/>
      <c r="J144" s="506">
        <f t="shared" si="84"/>
        <v>0</v>
      </c>
      <c r="K144" s="505"/>
      <c r="L144" s="506">
        <f t="shared" si="85"/>
        <v>0</v>
      </c>
      <c r="M144" s="505"/>
      <c r="N144" s="506">
        <f t="shared" si="86"/>
        <v>0</v>
      </c>
      <c r="O144" s="58">
        <v>0</v>
      </c>
      <c r="P144" s="215">
        <v>0</v>
      </c>
      <c r="Q144" s="58">
        <v>0</v>
      </c>
      <c r="R144" s="490">
        <f>G144+J144+L144+N144+O144+Q144+P144</f>
        <v>0</v>
      </c>
      <c r="S144" s="518">
        <f t="shared" si="87"/>
        <v>0</v>
      </c>
      <c r="T144" s="502"/>
      <c r="U144" s="154"/>
      <c r="V144" s="490"/>
      <c r="W144" s="410"/>
      <c r="X144" s="419"/>
      <c r="Y144" s="419"/>
      <c r="Z144" s="419"/>
      <c r="AA144" s="419"/>
      <c r="AB144" s="419"/>
      <c r="AC144" s="419"/>
      <c r="AD144" s="419"/>
      <c r="AE144" s="419"/>
      <c r="AF144" s="419"/>
      <c r="AG144"/>
      <c r="AH144"/>
      <c r="AI144"/>
      <c r="AJ144"/>
      <c r="AK144"/>
      <c r="AL144"/>
      <c r="AM144"/>
    </row>
    <row r="145" spans="1:39" x14ac:dyDescent="0.2">
      <c r="A145" s="667"/>
      <c r="B145" s="284"/>
      <c r="C145" s="285"/>
      <c r="D145" s="490"/>
      <c r="E145" s="484"/>
      <c r="F145" s="58">
        <f t="shared" si="82"/>
        <v>0</v>
      </c>
      <c r="G145" s="223">
        <f t="shared" si="83"/>
        <v>0</v>
      </c>
      <c r="H145" s="58"/>
      <c r="I145" s="485"/>
      <c r="J145" s="506">
        <f t="shared" si="84"/>
        <v>0</v>
      </c>
      <c r="K145" s="505"/>
      <c r="L145" s="506">
        <f>K145*K$126</f>
        <v>0</v>
      </c>
      <c r="M145" s="505"/>
      <c r="N145" s="506">
        <f t="shared" si="86"/>
        <v>0</v>
      </c>
      <c r="O145" s="58">
        <v>0</v>
      </c>
      <c r="P145" s="215">
        <v>0</v>
      </c>
      <c r="Q145" s="58">
        <v>0</v>
      </c>
      <c r="R145" s="490">
        <f>G145+J145+L145+N145+O145+Q145+P145</f>
        <v>0</v>
      </c>
      <c r="S145" s="518">
        <f t="shared" si="87"/>
        <v>0</v>
      </c>
      <c r="T145" s="502"/>
      <c r="U145" s="154"/>
      <c r="V145" s="490"/>
      <c r="W145" s="410"/>
      <c r="X145" s="419"/>
      <c r="Y145" s="419"/>
      <c r="Z145" s="419"/>
      <c r="AA145" s="419"/>
      <c r="AB145" s="419"/>
      <c r="AC145" s="419"/>
      <c r="AD145" s="419"/>
      <c r="AE145" s="419"/>
      <c r="AF145" s="419"/>
      <c r="AG145"/>
      <c r="AH145"/>
      <c r="AI145"/>
      <c r="AJ145"/>
      <c r="AK145"/>
      <c r="AL145"/>
      <c r="AM145"/>
    </row>
    <row r="146" spans="1:39" x14ac:dyDescent="0.2">
      <c r="A146" s="282"/>
      <c r="B146" s="284"/>
      <c r="C146" s="285"/>
      <c r="D146" s="69"/>
      <c r="E146" s="484"/>
      <c r="F146" s="58">
        <f t="shared" si="82"/>
        <v>0</v>
      </c>
      <c r="G146" s="223">
        <f t="shared" si="83"/>
        <v>0</v>
      </c>
      <c r="H146" s="58"/>
      <c r="I146" s="485"/>
      <c r="J146" s="506">
        <f t="shared" si="84"/>
        <v>0</v>
      </c>
      <c r="K146" s="505"/>
      <c r="L146" s="506">
        <f>K146*K$126</f>
        <v>0</v>
      </c>
      <c r="M146" s="505"/>
      <c r="N146" s="506">
        <f t="shared" si="86"/>
        <v>0</v>
      </c>
      <c r="O146" s="58">
        <v>0</v>
      </c>
      <c r="P146" s="215">
        <v>0</v>
      </c>
      <c r="Q146" s="58">
        <v>0</v>
      </c>
      <c r="R146" s="490">
        <f>G146+J146+L146+N146+O146+Q146+P146</f>
        <v>0</v>
      </c>
      <c r="S146" s="518">
        <f t="shared" si="87"/>
        <v>0</v>
      </c>
      <c r="T146" s="502"/>
      <c r="U146" s="154"/>
      <c r="V146" s="490"/>
      <c r="W146" s="410"/>
      <c r="X146" s="419"/>
      <c r="Y146" s="419"/>
      <c r="Z146" s="419"/>
      <c r="AA146" s="419"/>
      <c r="AB146" s="419"/>
      <c r="AC146" s="419"/>
      <c r="AD146" s="419"/>
      <c r="AE146" s="419"/>
      <c r="AF146" s="419"/>
      <c r="AG146"/>
      <c r="AH146"/>
      <c r="AI146"/>
      <c r="AJ146"/>
      <c r="AK146"/>
      <c r="AL146"/>
      <c r="AM146"/>
    </row>
    <row r="147" spans="1:39" x14ac:dyDescent="0.2">
      <c r="A147" s="282"/>
      <c r="B147" s="284"/>
      <c r="C147" s="285"/>
      <c r="D147" s="69"/>
      <c r="E147" s="484"/>
      <c r="F147" s="58">
        <f t="shared" si="82"/>
        <v>0</v>
      </c>
      <c r="G147" s="223">
        <f t="shared" si="83"/>
        <v>0</v>
      </c>
      <c r="H147" s="58"/>
      <c r="I147" s="485"/>
      <c r="J147" s="506">
        <f t="shared" si="84"/>
        <v>0</v>
      </c>
      <c r="K147" s="505"/>
      <c r="L147" s="506">
        <f t="shared" si="85"/>
        <v>0</v>
      </c>
      <c r="M147" s="505"/>
      <c r="N147" s="506">
        <f t="shared" si="86"/>
        <v>0</v>
      </c>
      <c r="O147" s="58">
        <v>0</v>
      </c>
      <c r="P147" s="215">
        <v>0</v>
      </c>
      <c r="Q147" s="58">
        <v>0</v>
      </c>
      <c r="R147" s="490">
        <f>G147+J147+L147+N147+O147+Q147+P147</f>
        <v>0</v>
      </c>
      <c r="S147" s="57">
        <f t="shared" si="87"/>
        <v>0</v>
      </c>
      <c r="T147" s="502"/>
      <c r="U147" s="154"/>
      <c r="V147" s="490"/>
      <c r="W147" s="410"/>
      <c r="X147" s="11"/>
      <c r="AG147"/>
      <c r="AH147"/>
      <c r="AI147"/>
      <c r="AJ147"/>
      <c r="AK147"/>
      <c r="AL147"/>
      <c r="AM147"/>
    </row>
    <row r="148" spans="1:39" x14ac:dyDescent="0.2">
      <c r="A148" s="282"/>
      <c r="B148" s="284"/>
      <c r="C148" s="285"/>
      <c r="D148" s="69"/>
      <c r="E148" s="484"/>
      <c r="F148" s="58">
        <f t="shared" ref="F148" si="95">D148/8</f>
        <v>0</v>
      </c>
      <c r="G148" s="223">
        <f t="shared" ref="G148" si="96">E148*F148</f>
        <v>0</v>
      </c>
      <c r="H148" s="58"/>
      <c r="I148" s="485"/>
      <c r="J148" s="506">
        <f t="shared" ref="J148" si="97">I148*H148</f>
        <v>0</v>
      </c>
      <c r="K148" s="505"/>
      <c r="L148" s="506">
        <f>K148*K$126</f>
        <v>0</v>
      </c>
      <c r="M148" s="505"/>
      <c r="N148" s="506">
        <f t="shared" ref="N148" si="98">M148*(H148*1.5)</f>
        <v>0</v>
      </c>
      <c r="O148" s="58">
        <v>0</v>
      </c>
      <c r="P148" s="215">
        <v>0</v>
      </c>
      <c r="Q148" s="58">
        <v>0</v>
      </c>
      <c r="R148" s="490">
        <f>G148+J148+L148+N148+O148+Q148+P148</f>
        <v>0</v>
      </c>
      <c r="S148" s="518">
        <f t="shared" ref="S148" si="99">-R148*S$126</f>
        <v>0</v>
      </c>
      <c r="T148" s="502"/>
      <c r="U148" s="154"/>
      <c r="V148" s="532"/>
      <c r="W148" s="410"/>
      <c r="X148" s="419"/>
      <c r="Y148" s="419"/>
      <c r="Z148" s="419"/>
      <c r="AA148" s="419"/>
      <c r="AB148" s="419"/>
      <c r="AC148" s="419"/>
      <c r="AD148" s="419"/>
      <c r="AE148" s="419"/>
      <c r="AF148" s="419"/>
      <c r="AG148"/>
      <c r="AH148"/>
      <c r="AI148"/>
      <c r="AJ148"/>
      <c r="AK148"/>
      <c r="AL148"/>
      <c r="AM148"/>
    </row>
    <row r="149" spans="1:39" x14ac:dyDescent="0.2">
      <c r="A149" s="282"/>
      <c r="B149" s="284"/>
      <c r="C149" s="285"/>
      <c r="D149" s="69"/>
      <c r="E149" s="484"/>
      <c r="F149" s="58">
        <f t="shared" ref="F149:F167" si="100">D149/8</f>
        <v>0</v>
      </c>
      <c r="G149" s="223">
        <f t="shared" si="83"/>
        <v>0</v>
      </c>
      <c r="H149" s="58"/>
      <c r="I149" s="485"/>
      <c r="J149" s="506">
        <f t="shared" si="84"/>
        <v>0</v>
      </c>
      <c r="K149" s="505"/>
      <c r="L149" s="506">
        <f t="shared" si="85"/>
        <v>0</v>
      </c>
      <c r="M149" s="505"/>
      <c r="N149" s="506">
        <f t="shared" si="86"/>
        <v>0</v>
      </c>
      <c r="O149" s="58">
        <v>0</v>
      </c>
      <c r="P149" s="215">
        <v>0</v>
      </c>
      <c r="Q149" s="58">
        <v>0</v>
      </c>
      <c r="R149" s="490">
        <f t="shared" si="88"/>
        <v>0</v>
      </c>
      <c r="S149" s="57">
        <f t="shared" si="87"/>
        <v>0</v>
      </c>
      <c r="T149" s="502"/>
      <c r="U149" s="366"/>
      <c r="V149" s="532"/>
      <c r="W149" s="410"/>
      <c r="X149" s="11"/>
      <c r="AG149"/>
      <c r="AH149"/>
      <c r="AI149"/>
      <c r="AJ149"/>
      <c r="AK149"/>
      <c r="AL149"/>
      <c r="AM149"/>
    </row>
    <row r="150" spans="1:39" x14ac:dyDescent="0.2">
      <c r="A150" s="282"/>
      <c r="B150" s="284"/>
      <c r="C150" s="285"/>
      <c r="D150" s="69"/>
      <c r="E150" s="484"/>
      <c r="F150" s="58">
        <f t="shared" si="100"/>
        <v>0</v>
      </c>
      <c r="G150" s="223">
        <f t="shared" si="83"/>
        <v>0</v>
      </c>
      <c r="H150" s="58"/>
      <c r="I150" s="485"/>
      <c r="J150" s="506">
        <f t="shared" si="84"/>
        <v>0</v>
      </c>
      <c r="K150" s="505"/>
      <c r="L150" s="506">
        <f t="shared" si="85"/>
        <v>0</v>
      </c>
      <c r="M150" s="505"/>
      <c r="N150" s="506">
        <f t="shared" si="86"/>
        <v>0</v>
      </c>
      <c r="O150" s="58">
        <v>0</v>
      </c>
      <c r="P150" s="215">
        <v>0</v>
      </c>
      <c r="Q150" s="58">
        <v>0</v>
      </c>
      <c r="R150" s="490">
        <f t="shared" si="88"/>
        <v>0</v>
      </c>
      <c r="S150" s="57">
        <f t="shared" si="87"/>
        <v>0</v>
      </c>
      <c r="T150" s="502"/>
      <c r="U150" s="366"/>
      <c r="V150" s="532"/>
      <c r="W150" s="410"/>
      <c r="X150" s="11"/>
      <c r="AG150"/>
      <c r="AH150"/>
      <c r="AI150"/>
      <c r="AJ150"/>
      <c r="AK150"/>
      <c r="AL150"/>
      <c r="AM150"/>
    </row>
    <row r="151" spans="1:39" x14ac:dyDescent="0.2">
      <c r="A151" s="282"/>
      <c r="B151" s="284"/>
      <c r="C151" s="285"/>
      <c r="D151" s="69"/>
      <c r="E151" s="484"/>
      <c r="F151" s="58">
        <f>D151/8</f>
        <v>0</v>
      </c>
      <c r="G151" s="223">
        <f>E151*F151</f>
        <v>0</v>
      </c>
      <c r="H151" s="58"/>
      <c r="I151" s="485"/>
      <c r="J151" s="506">
        <f>I151*H151</f>
        <v>0</v>
      </c>
      <c r="K151" s="505"/>
      <c r="L151" s="506">
        <f>K151*K$126</f>
        <v>0</v>
      </c>
      <c r="M151" s="505"/>
      <c r="N151" s="506">
        <f>M151*(H151*1.5)</f>
        <v>0</v>
      </c>
      <c r="O151" s="58">
        <v>0</v>
      </c>
      <c r="P151" s="215">
        <v>0</v>
      </c>
      <c r="Q151" s="58">
        <v>0</v>
      </c>
      <c r="R151" s="490">
        <f>G151+J151+L151+N151+O151+Q151+P151</f>
        <v>0</v>
      </c>
      <c r="S151" s="518">
        <f>-R151*S$126</f>
        <v>0</v>
      </c>
      <c r="T151" s="502"/>
      <c r="U151" s="366"/>
      <c r="V151" s="532"/>
      <c r="W151" s="410"/>
      <c r="X151" s="419"/>
      <c r="Y151" s="419"/>
      <c r="Z151" s="419"/>
      <c r="AA151" s="419"/>
      <c r="AB151" s="419"/>
      <c r="AC151" s="419"/>
      <c r="AD151" s="419"/>
      <c r="AE151" s="419"/>
      <c r="AF151" s="419"/>
      <c r="AG151"/>
      <c r="AH151"/>
      <c r="AI151"/>
      <c r="AJ151"/>
      <c r="AK151"/>
      <c r="AL151"/>
      <c r="AM151"/>
    </row>
    <row r="152" spans="1:39" x14ac:dyDescent="0.2">
      <c r="A152" s="667"/>
      <c r="B152" s="284"/>
      <c r="C152" s="285"/>
      <c r="D152" s="490"/>
      <c r="E152" s="484"/>
      <c r="F152" s="58">
        <f t="shared" si="100"/>
        <v>0</v>
      </c>
      <c r="G152" s="223">
        <f t="shared" si="83"/>
        <v>0</v>
      </c>
      <c r="H152" s="58"/>
      <c r="I152" s="485"/>
      <c r="J152" s="506">
        <f t="shared" si="84"/>
        <v>0</v>
      </c>
      <c r="K152" s="505"/>
      <c r="L152" s="506">
        <f t="shared" si="85"/>
        <v>0</v>
      </c>
      <c r="M152" s="505"/>
      <c r="N152" s="506">
        <f t="shared" si="86"/>
        <v>0</v>
      </c>
      <c r="O152" s="58">
        <v>0</v>
      </c>
      <c r="P152" s="215">
        <v>0</v>
      </c>
      <c r="Q152" s="58">
        <v>0</v>
      </c>
      <c r="R152" s="490">
        <f t="shared" si="88"/>
        <v>0</v>
      </c>
      <c r="S152" s="57">
        <f t="shared" ref="S152:S167" si="101">-R152*S$126</f>
        <v>0</v>
      </c>
      <c r="T152" s="502"/>
      <c r="U152" s="366"/>
      <c r="V152" s="410"/>
      <c r="W152" s="410"/>
      <c r="X152" s="11"/>
      <c r="AG152"/>
      <c r="AH152"/>
      <c r="AI152"/>
      <c r="AJ152"/>
      <c r="AK152"/>
      <c r="AL152"/>
      <c r="AM152"/>
    </row>
    <row r="153" spans="1:39" x14ac:dyDescent="0.2">
      <c r="A153" s="667"/>
      <c r="B153" s="284"/>
      <c r="C153" s="285"/>
      <c r="D153" s="490"/>
      <c r="E153" s="484"/>
      <c r="F153" s="58">
        <f t="shared" si="100"/>
        <v>0</v>
      </c>
      <c r="G153" s="223">
        <f t="shared" si="83"/>
        <v>0</v>
      </c>
      <c r="H153" s="58"/>
      <c r="I153" s="485"/>
      <c r="J153" s="506">
        <f t="shared" si="84"/>
        <v>0</v>
      </c>
      <c r="K153" s="505"/>
      <c r="L153" s="506">
        <f t="shared" si="85"/>
        <v>0</v>
      </c>
      <c r="M153" s="505"/>
      <c r="N153" s="506">
        <f t="shared" si="86"/>
        <v>0</v>
      </c>
      <c r="O153" s="58">
        <v>0</v>
      </c>
      <c r="P153" s="215">
        <v>0</v>
      </c>
      <c r="Q153" s="58">
        <v>0</v>
      </c>
      <c r="R153" s="490">
        <f t="shared" si="88"/>
        <v>0</v>
      </c>
      <c r="S153" s="57">
        <f t="shared" si="101"/>
        <v>0</v>
      </c>
      <c r="T153" s="502"/>
      <c r="U153" s="366"/>
      <c r="V153" s="410"/>
      <c r="W153" s="410"/>
      <c r="X153" s="11"/>
      <c r="AG153"/>
      <c r="AH153"/>
      <c r="AI153"/>
      <c r="AJ153"/>
      <c r="AK153"/>
      <c r="AL153"/>
      <c r="AM153"/>
    </row>
    <row r="154" spans="1:39" x14ac:dyDescent="0.2">
      <c r="A154" s="282"/>
      <c r="B154" s="284"/>
      <c r="C154" s="285"/>
      <c r="D154" s="69"/>
      <c r="E154" s="484"/>
      <c r="F154" s="58">
        <f t="shared" si="100"/>
        <v>0</v>
      </c>
      <c r="G154" s="223">
        <f t="shared" si="83"/>
        <v>0</v>
      </c>
      <c r="H154" s="58"/>
      <c r="I154" s="485"/>
      <c r="J154" s="506">
        <f t="shared" si="84"/>
        <v>0</v>
      </c>
      <c r="K154" s="505"/>
      <c r="L154" s="506">
        <f t="shared" si="85"/>
        <v>0</v>
      </c>
      <c r="M154" s="505"/>
      <c r="N154" s="506">
        <f t="shared" si="86"/>
        <v>0</v>
      </c>
      <c r="O154" s="58">
        <v>0</v>
      </c>
      <c r="P154" s="215">
        <v>0</v>
      </c>
      <c r="Q154" s="58">
        <v>0</v>
      </c>
      <c r="R154" s="490">
        <f t="shared" si="88"/>
        <v>0</v>
      </c>
      <c r="S154" s="57">
        <f t="shared" si="101"/>
        <v>0</v>
      </c>
      <c r="T154" s="502"/>
      <c r="U154" s="366"/>
      <c r="V154" s="410"/>
      <c r="W154" s="410"/>
      <c r="X154" s="419"/>
      <c r="Y154" s="419"/>
      <c r="Z154" s="419"/>
      <c r="AA154" s="419"/>
      <c r="AB154" s="419"/>
      <c r="AC154" s="419"/>
      <c r="AD154" s="419"/>
      <c r="AE154" s="419"/>
      <c r="AF154" s="419"/>
      <c r="AG154"/>
      <c r="AH154"/>
      <c r="AI154"/>
      <c r="AJ154"/>
      <c r="AK154"/>
      <c r="AL154"/>
      <c r="AM154"/>
    </row>
    <row r="155" spans="1:39" ht="13.5" customHeight="1" x14ac:dyDescent="0.2">
      <c r="A155" s="282"/>
      <c r="B155" s="284"/>
      <c r="C155" s="285"/>
      <c r="D155" s="69"/>
      <c r="E155" s="484"/>
      <c r="F155" s="58">
        <f>D155/8</f>
        <v>0</v>
      </c>
      <c r="G155" s="223">
        <f t="shared" si="83"/>
        <v>0</v>
      </c>
      <c r="H155" s="58"/>
      <c r="I155" s="485"/>
      <c r="J155" s="506">
        <f t="shared" si="84"/>
        <v>0</v>
      </c>
      <c r="K155" s="505"/>
      <c r="L155" s="506">
        <f t="shared" si="85"/>
        <v>0</v>
      </c>
      <c r="M155" s="505"/>
      <c r="N155" s="506">
        <f t="shared" si="86"/>
        <v>0</v>
      </c>
      <c r="O155" s="58">
        <v>0</v>
      </c>
      <c r="P155" s="215">
        <v>0</v>
      </c>
      <c r="Q155" s="58">
        <v>0</v>
      </c>
      <c r="R155" s="490">
        <f>G155+J155+L155+N155+O155+Q155+P155</f>
        <v>0</v>
      </c>
      <c r="S155" s="518">
        <f t="shared" si="101"/>
        <v>0</v>
      </c>
      <c r="T155" s="502"/>
      <c r="U155" s="366"/>
      <c r="V155" s="532"/>
      <c r="W155" s="410"/>
      <c r="X155" s="11"/>
      <c r="AG155"/>
      <c r="AH155"/>
      <c r="AI155"/>
      <c r="AJ155"/>
      <c r="AK155"/>
      <c r="AL155"/>
      <c r="AM155"/>
    </row>
    <row r="156" spans="1:39" x14ac:dyDescent="0.2">
      <c r="A156" s="282"/>
      <c r="B156" s="284"/>
      <c r="C156" s="285"/>
      <c r="D156" s="69"/>
      <c r="E156" s="484"/>
      <c r="F156" s="58">
        <f>D156/8</f>
        <v>0</v>
      </c>
      <c r="G156" s="223">
        <f>E156*F156</f>
        <v>0</v>
      </c>
      <c r="H156" s="58"/>
      <c r="I156" s="485"/>
      <c r="J156" s="506">
        <f>I156*H156</f>
        <v>0</v>
      </c>
      <c r="K156" s="505"/>
      <c r="L156" s="506">
        <f>K156*K$126</f>
        <v>0</v>
      </c>
      <c r="M156" s="505"/>
      <c r="N156" s="506">
        <f>M156*(H156*1.5)</f>
        <v>0</v>
      </c>
      <c r="O156" s="58">
        <v>0</v>
      </c>
      <c r="P156" s="215">
        <v>0</v>
      </c>
      <c r="Q156" s="58">
        <v>0</v>
      </c>
      <c r="R156" s="490">
        <f>G156+J156+L156+N156+O156+Q156+P156</f>
        <v>0</v>
      </c>
      <c r="S156" s="57">
        <f>-R156*S$126</f>
        <v>0</v>
      </c>
      <c r="T156" s="502"/>
      <c r="U156" s="366"/>
      <c r="V156" s="410"/>
      <c r="W156" s="410"/>
      <c r="X156" s="419"/>
      <c r="Y156" s="419"/>
      <c r="Z156" s="419"/>
      <c r="AA156" s="419"/>
      <c r="AB156" s="419"/>
      <c r="AC156" s="419"/>
      <c r="AD156" s="419"/>
      <c r="AE156" s="419"/>
      <c r="AF156" s="419"/>
      <c r="AG156"/>
      <c r="AH156"/>
      <c r="AI156"/>
      <c r="AJ156"/>
      <c r="AK156"/>
      <c r="AL156"/>
      <c r="AM156"/>
    </row>
    <row r="157" spans="1:39" x14ac:dyDescent="0.2">
      <c r="A157" s="282"/>
      <c r="B157" s="284"/>
      <c r="C157" s="285"/>
      <c r="D157" s="69"/>
      <c r="E157" s="484"/>
      <c r="F157" s="58">
        <f>D157/8</f>
        <v>0</v>
      </c>
      <c r="G157" s="223">
        <f t="shared" si="83"/>
        <v>0</v>
      </c>
      <c r="H157" s="58"/>
      <c r="I157" s="485"/>
      <c r="J157" s="506">
        <f t="shared" si="84"/>
        <v>0</v>
      </c>
      <c r="K157" s="505"/>
      <c r="L157" s="506">
        <f t="shared" si="85"/>
        <v>0</v>
      </c>
      <c r="M157" s="505"/>
      <c r="N157" s="506">
        <f t="shared" si="86"/>
        <v>0</v>
      </c>
      <c r="O157" s="58">
        <v>0</v>
      </c>
      <c r="P157" s="215">
        <v>0</v>
      </c>
      <c r="Q157" s="58">
        <v>0</v>
      </c>
      <c r="R157" s="490">
        <f>G157+J157+L157+N157+O157+Q157+P157</f>
        <v>0</v>
      </c>
      <c r="S157" s="518">
        <f t="shared" si="101"/>
        <v>0</v>
      </c>
      <c r="T157" s="502"/>
      <c r="U157" s="366"/>
      <c r="V157" s="532"/>
      <c r="W157" s="410"/>
      <c r="X157" s="419"/>
      <c r="Y157" s="419"/>
      <c r="Z157" s="419"/>
      <c r="AA157" s="419"/>
      <c r="AB157" s="419"/>
      <c r="AC157" s="419"/>
      <c r="AD157" s="419"/>
      <c r="AE157" s="419"/>
      <c r="AF157" s="419"/>
      <c r="AG157"/>
      <c r="AH157"/>
      <c r="AI157"/>
      <c r="AJ157"/>
      <c r="AK157"/>
      <c r="AL157"/>
      <c r="AM157"/>
    </row>
    <row r="158" spans="1:39" x14ac:dyDescent="0.2">
      <c r="A158" s="282"/>
      <c r="B158" s="284"/>
      <c r="C158" s="285"/>
      <c r="D158" s="69"/>
      <c r="E158" s="484"/>
      <c r="F158" s="58">
        <f t="shared" ref="F158:F159" si="102">D158/8</f>
        <v>0</v>
      </c>
      <c r="G158" s="223">
        <f t="shared" ref="G158:G159" si="103">E158*F158</f>
        <v>0</v>
      </c>
      <c r="H158" s="58"/>
      <c r="I158" s="485"/>
      <c r="J158" s="506">
        <f t="shared" ref="J158:J159" si="104">I158*H158</f>
        <v>0</v>
      </c>
      <c r="K158" s="505"/>
      <c r="L158" s="506">
        <f t="shared" ref="L158:L159" si="105">K158*K$126</f>
        <v>0</v>
      </c>
      <c r="M158" s="505"/>
      <c r="N158" s="506">
        <f t="shared" ref="N158:N159" si="106">M158*(H158*1.5)</f>
        <v>0</v>
      </c>
      <c r="O158" s="58">
        <v>0</v>
      </c>
      <c r="P158" s="215">
        <v>0</v>
      </c>
      <c r="Q158" s="58">
        <v>0</v>
      </c>
      <c r="R158" s="490">
        <f t="shared" ref="R158:R159" si="107">G158+J158+L158+N158+O158+Q158+P158</f>
        <v>0</v>
      </c>
      <c r="S158" s="518">
        <f t="shared" ref="S158:S159" si="108">-R158*S$126</f>
        <v>0</v>
      </c>
      <c r="T158" s="502"/>
      <c r="U158" s="366"/>
      <c r="V158" s="532"/>
      <c r="W158" s="410"/>
      <c r="X158" s="419"/>
      <c r="Y158" s="419"/>
      <c r="Z158" s="419"/>
      <c r="AA158" s="419"/>
      <c r="AB158" s="419"/>
      <c r="AC158" s="419"/>
      <c r="AD158" s="419"/>
      <c r="AE158" s="419"/>
      <c r="AF158" s="419"/>
      <c r="AG158"/>
      <c r="AH158"/>
      <c r="AI158"/>
      <c r="AJ158"/>
      <c r="AK158"/>
      <c r="AL158"/>
      <c r="AM158"/>
    </row>
    <row r="159" spans="1:39" x14ac:dyDescent="0.2">
      <c r="A159" s="667"/>
      <c r="B159" s="284"/>
      <c r="C159" s="285"/>
      <c r="D159" s="69"/>
      <c r="E159" s="484"/>
      <c r="F159" s="58">
        <f t="shared" si="102"/>
        <v>0</v>
      </c>
      <c r="G159" s="223">
        <f t="shared" si="103"/>
        <v>0</v>
      </c>
      <c r="H159" s="58"/>
      <c r="I159" s="485"/>
      <c r="J159" s="506">
        <f t="shared" si="104"/>
        <v>0</v>
      </c>
      <c r="K159" s="505"/>
      <c r="L159" s="506">
        <f t="shared" si="105"/>
        <v>0</v>
      </c>
      <c r="M159" s="505"/>
      <c r="N159" s="506">
        <f t="shared" si="106"/>
        <v>0</v>
      </c>
      <c r="O159" s="58">
        <v>0</v>
      </c>
      <c r="P159" s="215">
        <v>0</v>
      </c>
      <c r="Q159" s="58">
        <v>0</v>
      </c>
      <c r="R159" s="490">
        <f t="shared" si="107"/>
        <v>0</v>
      </c>
      <c r="S159" s="518">
        <f t="shared" si="108"/>
        <v>0</v>
      </c>
      <c r="T159" s="502"/>
      <c r="U159" s="366"/>
      <c r="V159" s="532"/>
      <c r="W159" s="410"/>
      <c r="X159" s="11"/>
      <c r="AG159"/>
      <c r="AH159"/>
      <c r="AI159"/>
      <c r="AJ159"/>
      <c r="AK159"/>
      <c r="AL159"/>
      <c r="AM159"/>
    </row>
    <row r="160" spans="1:39" x14ac:dyDescent="0.2">
      <c r="A160" s="282"/>
      <c r="B160" s="284"/>
      <c r="C160" s="285"/>
      <c r="D160" s="69"/>
      <c r="E160" s="484"/>
      <c r="F160" s="58">
        <f t="shared" si="100"/>
        <v>0</v>
      </c>
      <c r="G160" s="223">
        <f t="shared" si="83"/>
        <v>0</v>
      </c>
      <c r="H160" s="58"/>
      <c r="I160" s="485"/>
      <c r="J160" s="506">
        <f t="shared" si="84"/>
        <v>0</v>
      </c>
      <c r="K160" s="505"/>
      <c r="L160" s="506">
        <f t="shared" si="85"/>
        <v>0</v>
      </c>
      <c r="M160" s="505"/>
      <c r="N160" s="506">
        <f t="shared" si="86"/>
        <v>0</v>
      </c>
      <c r="O160" s="58">
        <v>0</v>
      </c>
      <c r="P160" s="215">
        <v>0</v>
      </c>
      <c r="Q160" s="58">
        <v>0</v>
      </c>
      <c r="R160" s="490">
        <f t="shared" si="88"/>
        <v>0</v>
      </c>
      <c r="S160" s="57">
        <f t="shared" si="101"/>
        <v>0</v>
      </c>
      <c r="T160" s="502"/>
      <c r="U160" s="366"/>
      <c r="V160" s="532"/>
      <c r="W160" s="410"/>
      <c r="X160" s="11"/>
      <c r="AG160"/>
      <c r="AH160"/>
      <c r="AI160"/>
      <c r="AJ160"/>
      <c r="AK160"/>
      <c r="AL160"/>
      <c r="AM160"/>
    </row>
    <row r="161" spans="1:39" x14ac:dyDescent="0.2">
      <c r="A161" s="282"/>
      <c r="B161" s="284"/>
      <c r="C161" s="285"/>
      <c r="D161" s="69"/>
      <c r="E161" s="484"/>
      <c r="F161" s="58">
        <f t="shared" si="100"/>
        <v>0</v>
      </c>
      <c r="G161" s="223">
        <f t="shared" si="83"/>
        <v>0</v>
      </c>
      <c r="H161" s="58"/>
      <c r="I161" s="485"/>
      <c r="J161" s="506">
        <f t="shared" si="84"/>
        <v>0</v>
      </c>
      <c r="K161" s="505"/>
      <c r="L161" s="506">
        <f t="shared" si="85"/>
        <v>0</v>
      </c>
      <c r="M161" s="505"/>
      <c r="N161" s="506">
        <f t="shared" si="86"/>
        <v>0</v>
      </c>
      <c r="O161" s="58">
        <v>0</v>
      </c>
      <c r="P161" s="215">
        <v>0</v>
      </c>
      <c r="Q161" s="58">
        <v>0</v>
      </c>
      <c r="R161" s="490">
        <f t="shared" si="88"/>
        <v>0</v>
      </c>
      <c r="S161" s="57">
        <f t="shared" si="101"/>
        <v>0</v>
      </c>
      <c r="T161" s="502"/>
      <c r="U161" s="366"/>
      <c r="V161" s="532"/>
      <c r="W161" s="410"/>
      <c r="X161" s="419"/>
      <c r="Y161" s="419"/>
      <c r="Z161" s="419"/>
      <c r="AA161" s="419"/>
      <c r="AB161" s="419"/>
      <c r="AC161" s="419"/>
      <c r="AD161" s="419"/>
      <c r="AE161" s="419"/>
      <c r="AF161" s="419"/>
      <c r="AG161"/>
      <c r="AH161"/>
      <c r="AI161"/>
      <c r="AJ161"/>
      <c r="AK161"/>
      <c r="AL161"/>
      <c r="AM161"/>
    </row>
    <row r="162" spans="1:39" x14ac:dyDescent="0.2">
      <c r="A162" s="282"/>
      <c r="B162" s="284"/>
      <c r="C162" s="285"/>
      <c r="D162" s="69"/>
      <c r="E162" s="484"/>
      <c r="F162" s="58">
        <f t="shared" si="100"/>
        <v>0</v>
      </c>
      <c r="G162" s="223">
        <f t="shared" si="83"/>
        <v>0</v>
      </c>
      <c r="H162" s="58"/>
      <c r="I162" s="485"/>
      <c r="J162" s="506">
        <f t="shared" si="84"/>
        <v>0</v>
      </c>
      <c r="K162" s="505"/>
      <c r="L162" s="506">
        <f t="shared" si="85"/>
        <v>0</v>
      </c>
      <c r="M162" s="505"/>
      <c r="N162" s="506">
        <f t="shared" si="86"/>
        <v>0</v>
      </c>
      <c r="O162" s="58">
        <v>0</v>
      </c>
      <c r="P162" s="215">
        <v>0</v>
      </c>
      <c r="Q162" s="58">
        <v>0</v>
      </c>
      <c r="R162" s="490">
        <f t="shared" si="88"/>
        <v>0</v>
      </c>
      <c r="S162" s="518">
        <f t="shared" si="101"/>
        <v>0</v>
      </c>
      <c r="T162" s="502"/>
      <c r="U162" s="366"/>
      <c r="V162" s="532"/>
      <c r="W162" s="410"/>
      <c r="X162" s="419"/>
      <c r="Y162" s="419"/>
      <c r="Z162" s="419"/>
      <c r="AA162" s="419"/>
      <c r="AB162" s="419"/>
      <c r="AC162" s="419"/>
      <c r="AD162" s="419"/>
      <c r="AE162" s="419"/>
      <c r="AF162" s="419"/>
      <c r="AG162"/>
      <c r="AH162"/>
      <c r="AI162"/>
      <c r="AJ162"/>
      <c r="AK162"/>
      <c r="AL162"/>
      <c r="AM162"/>
    </row>
    <row r="163" spans="1:39" x14ac:dyDescent="0.2">
      <c r="A163" s="667"/>
      <c r="B163" s="284"/>
      <c r="C163" s="285"/>
      <c r="D163" s="490"/>
      <c r="E163" s="484"/>
      <c r="F163" s="58">
        <f>D163/8</f>
        <v>0</v>
      </c>
      <c r="G163" s="223">
        <f t="shared" si="83"/>
        <v>0</v>
      </c>
      <c r="H163" s="58"/>
      <c r="I163" s="485"/>
      <c r="J163" s="506">
        <f t="shared" si="84"/>
        <v>0</v>
      </c>
      <c r="K163" s="505"/>
      <c r="L163" s="506">
        <f t="shared" si="85"/>
        <v>0</v>
      </c>
      <c r="M163" s="505"/>
      <c r="N163" s="506">
        <f t="shared" si="86"/>
        <v>0</v>
      </c>
      <c r="O163" s="58">
        <v>0</v>
      </c>
      <c r="P163" s="215">
        <v>0</v>
      </c>
      <c r="Q163" s="58">
        <v>0</v>
      </c>
      <c r="R163" s="490">
        <f>G163+J163+L163+N163+O163+Q163+P163</f>
        <v>0</v>
      </c>
      <c r="S163" s="518">
        <f>-R163*S$126</f>
        <v>0</v>
      </c>
      <c r="T163" s="502"/>
      <c r="U163" s="366"/>
      <c r="V163" s="532"/>
      <c r="W163" s="410"/>
      <c r="X163" s="419"/>
      <c r="Y163" s="419"/>
      <c r="Z163" s="419"/>
      <c r="AA163" s="419"/>
      <c r="AB163" s="419"/>
      <c r="AC163" s="419"/>
      <c r="AD163" s="419"/>
      <c r="AE163" s="419"/>
      <c r="AF163" s="419"/>
      <c r="AG163"/>
      <c r="AH163"/>
      <c r="AI163"/>
      <c r="AJ163"/>
      <c r="AK163"/>
      <c r="AL163"/>
      <c r="AM163"/>
    </row>
    <row r="164" spans="1:39" x14ac:dyDescent="0.2">
      <c r="A164" s="667"/>
      <c r="B164" s="284"/>
      <c r="C164" s="285"/>
      <c r="D164" s="490"/>
      <c r="E164" s="484"/>
      <c r="F164" s="58">
        <f t="shared" si="100"/>
        <v>0</v>
      </c>
      <c r="G164" s="223">
        <f t="shared" si="83"/>
        <v>0</v>
      </c>
      <c r="H164" s="58"/>
      <c r="I164" s="485"/>
      <c r="J164" s="506">
        <f t="shared" si="84"/>
        <v>0</v>
      </c>
      <c r="K164" s="505"/>
      <c r="L164" s="506">
        <f t="shared" si="85"/>
        <v>0</v>
      </c>
      <c r="M164" s="505"/>
      <c r="N164" s="506">
        <f t="shared" si="86"/>
        <v>0</v>
      </c>
      <c r="O164" s="58">
        <v>0</v>
      </c>
      <c r="P164" s="215">
        <v>0</v>
      </c>
      <c r="Q164" s="58">
        <v>0</v>
      </c>
      <c r="R164" s="490">
        <f t="shared" si="88"/>
        <v>0</v>
      </c>
      <c r="S164" s="518">
        <f t="shared" si="101"/>
        <v>0</v>
      </c>
      <c r="T164" s="502"/>
      <c r="U164" s="366"/>
      <c r="V164" s="532"/>
      <c r="W164" s="410"/>
      <c r="X164" s="419"/>
      <c r="Y164" s="419"/>
      <c r="Z164" s="419"/>
      <c r="AA164" s="419"/>
      <c r="AB164" s="419"/>
      <c r="AC164" s="419"/>
      <c r="AD164" s="419"/>
      <c r="AE164" s="419"/>
      <c r="AF164" s="419"/>
      <c r="AG164"/>
      <c r="AH164"/>
      <c r="AI164"/>
      <c r="AJ164"/>
      <c r="AK164"/>
      <c r="AL164"/>
      <c r="AM164"/>
    </row>
    <row r="165" spans="1:39" x14ac:dyDescent="0.2">
      <c r="A165" s="667"/>
      <c r="B165" s="284"/>
      <c r="C165" s="285"/>
      <c r="D165" s="69"/>
      <c r="E165" s="484"/>
      <c r="F165" s="58">
        <f>D165/8</f>
        <v>0</v>
      </c>
      <c r="G165" s="223">
        <f t="shared" ref="G165" si="109">E165*F165</f>
        <v>0</v>
      </c>
      <c r="H165" s="58"/>
      <c r="I165" s="485"/>
      <c r="J165" s="506">
        <f t="shared" ref="J165" si="110">I165*H165</f>
        <v>0</v>
      </c>
      <c r="K165" s="505"/>
      <c r="L165" s="506">
        <f>K165*K$126</f>
        <v>0</v>
      </c>
      <c r="M165" s="505"/>
      <c r="N165" s="506">
        <f t="shared" ref="N165" si="111">M165*(H165*1.5)</f>
        <v>0</v>
      </c>
      <c r="O165" s="58">
        <v>0</v>
      </c>
      <c r="P165" s="215">
        <v>0</v>
      </c>
      <c r="Q165" s="58">
        <v>0</v>
      </c>
      <c r="R165" s="490">
        <f>G165+J165+L165+N165+O165+Q165+P165</f>
        <v>0</v>
      </c>
      <c r="S165" s="518">
        <f>-R165*S$126</f>
        <v>0</v>
      </c>
      <c r="T165" s="502"/>
      <c r="U165" s="366"/>
      <c r="V165" s="532"/>
      <c r="W165" s="410"/>
      <c r="X165" s="419"/>
      <c r="Y165" s="419"/>
      <c r="Z165" s="419"/>
      <c r="AA165" s="419"/>
      <c r="AB165" s="419"/>
      <c r="AC165" s="419"/>
      <c r="AD165" s="419"/>
      <c r="AE165" s="419"/>
      <c r="AF165" s="419"/>
      <c r="AG165"/>
      <c r="AH165"/>
      <c r="AI165"/>
      <c r="AJ165"/>
      <c r="AK165"/>
      <c r="AL165"/>
      <c r="AM165"/>
    </row>
    <row r="166" spans="1:39" x14ac:dyDescent="0.2">
      <c r="A166" s="282"/>
      <c r="B166" s="284"/>
      <c r="C166" s="285"/>
      <c r="D166" s="69"/>
      <c r="E166" s="484"/>
      <c r="F166" s="58">
        <f>D166/8</f>
        <v>0</v>
      </c>
      <c r="G166" s="223">
        <f t="shared" si="83"/>
        <v>0</v>
      </c>
      <c r="H166" s="58"/>
      <c r="I166" s="485"/>
      <c r="J166" s="506">
        <f t="shared" si="84"/>
        <v>0</v>
      </c>
      <c r="K166" s="505"/>
      <c r="L166" s="506">
        <f>K166*K$126</f>
        <v>0</v>
      </c>
      <c r="M166" s="505"/>
      <c r="N166" s="506">
        <f t="shared" si="86"/>
        <v>0</v>
      </c>
      <c r="O166" s="58">
        <v>0</v>
      </c>
      <c r="P166" s="215">
        <v>0</v>
      </c>
      <c r="Q166" s="58">
        <v>0</v>
      </c>
      <c r="R166" s="490">
        <f>G166+J166+L166+N166+O166+Q166+P166</f>
        <v>0</v>
      </c>
      <c r="S166" s="518">
        <f>-R166*S$126</f>
        <v>0</v>
      </c>
      <c r="T166" s="502"/>
      <c r="U166" s="366"/>
      <c r="V166" s="532"/>
      <c r="W166" s="410"/>
      <c r="X166" s="419"/>
      <c r="Y166" s="419"/>
      <c r="Z166" s="419"/>
      <c r="AA166" s="419"/>
      <c r="AB166" s="419"/>
      <c r="AC166" s="419"/>
      <c r="AD166" s="419"/>
      <c r="AE166" s="419"/>
      <c r="AF166" s="419"/>
      <c r="AG166"/>
      <c r="AH166"/>
      <c r="AI166"/>
      <c r="AJ166"/>
      <c r="AK166"/>
      <c r="AL166"/>
      <c r="AM166"/>
    </row>
    <row r="167" spans="1:39" x14ac:dyDescent="0.2">
      <c r="A167" s="282"/>
      <c r="B167" s="284"/>
      <c r="C167" s="285"/>
      <c r="D167" s="69"/>
      <c r="E167" s="484"/>
      <c r="F167" s="58">
        <f t="shared" si="100"/>
        <v>0</v>
      </c>
      <c r="G167" s="223">
        <f t="shared" si="83"/>
        <v>0</v>
      </c>
      <c r="H167" s="58"/>
      <c r="I167" s="485"/>
      <c r="J167" s="506">
        <f t="shared" si="84"/>
        <v>0</v>
      </c>
      <c r="K167" s="505"/>
      <c r="L167" s="506">
        <f t="shared" si="85"/>
        <v>0</v>
      </c>
      <c r="M167" s="505"/>
      <c r="N167" s="506">
        <f t="shared" si="86"/>
        <v>0</v>
      </c>
      <c r="O167" s="58">
        <v>0</v>
      </c>
      <c r="P167" s="215">
        <v>0</v>
      </c>
      <c r="Q167" s="58">
        <v>0</v>
      </c>
      <c r="R167" s="490">
        <f t="shared" si="88"/>
        <v>0</v>
      </c>
      <c r="S167" s="518">
        <f t="shared" si="101"/>
        <v>0</v>
      </c>
      <c r="T167" s="502"/>
      <c r="V167" s="410"/>
      <c r="W167" s="410"/>
      <c r="X167" s="11"/>
      <c r="AG167"/>
      <c r="AH167"/>
      <c r="AI167"/>
      <c r="AJ167"/>
      <c r="AK167"/>
      <c r="AL167"/>
      <c r="AM167"/>
    </row>
    <row r="168" spans="1:39" x14ac:dyDescent="0.2">
      <c r="A168" s="282"/>
      <c r="B168" s="284"/>
      <c r="C168" s="285"/>
      <c r="D168" s="490"/>
      <c r="E168" s="484"/>
      <c r="F168" s="58">
        <f t="shared" ref="F168:F189" si="112">D168/8</f>
        <v>0</v>
      </c>
      <c r="G168" s="223">
        <f t="shared" si="83"/>
        <v>0</v>
      </c>
      <c r="H168" s="58"/>
      <c r="I168" s="485"/>
      <c r="J168" s="506">
        <f t="shared" si="84"/>
        <v>0</v>
      </c>
      <c r="K168" s="505"/>
      <c r="L168" s="506">
        <f t="shared" ref="L168:L191" si="113">K168*K$126</f>
        <v>0</v>
      </c>
      <c r="M168" s="505"/>
      <c r="N168" s="506">
        <f t="shared" si="86"/>
        <v>0</v>
      </c>
      <c r="O168" s="58">
        <v>0</v>
      </c>
      <c r="P168" s="215">
        <v>0</v>
      </c>
      <c r="Q168" s="58">
        <v>0</v>
      </c>
      <c r="R168" s="490">
        <f t="shared" si="88"/>
        <v>0</v>
      </c>
      <c r="S168" s="57">
        <f t="shared" ref="S168:S177" si="114">-R168*S$126</f>
        <v>0</v>
      </c>
      <c r="T168" s="502"/>
      <c r="U168" s="366"/>
      <c r="V168" s="410"/>
      <c r="W168" s="410"/>
      <c r="X168" s="419"/>
      <c r="Y168" s="419"/>
      <c r="Z168" s="419"/>
      <c r="AA168" s="419"/>
      <c r="AB168" s="419"/>
      <c r="AC168" s="419"/>
      <c r="AD168" s="419"/>
      <c r="AE168" s="419"/>
      <c r="AF168" s="419"/>
      <c r="AG168"/>
      <c r="AH168"/>
      <c r="AI168"/>
      <c r="AJ168"/>
      <c r="AK168"/>
      <c r="AL168"/>
      <c r="AM168"/>
    </row>
    <row r="169" spans="1:39" x14ac:dyDescent="0.2">
      <c r="A169" s="282"/>
      <c r="B169" s="284"/>
      <c r="C169" s="285"/>
      <c r="D169" s="69"/>
      <c r="E169" s="484"/>
      <c r="F169" s="58">
        <f>D169/8</f>
        <v>0</v>
      </c>
      <c r="G169" s="223">
        <f>E169*F169</f>
        <v>0</v>
      </c>
      <c r="H169" s="58"/>
      <c r="I169" s="485"/>
      <c r="J169" s="506">
        <f>I169*H169</f>
        <v>0</v>
      </c>
      <c r="K169" s="505"/>
      <c r="L169" s="506">
        <f>K169*K$126</f>
        <v>0</v>
      </c>
      <c r="M169" s="505"/>
      <c r="N169" s="506">
        <f>M169*(H169*1.5)</f>
        <v>0</v>
      </c>
      <c r="O169" s="58">
        <v>0</v>
      </c>
      <c r="P169" s="215">
        <v>0</v>
      </c>
      <c r="Q169" s="58">
        <v>0</v>
      </c>
      <c r="R169" s="490">
        <f>G169+J169+L169+N169+O169+Q169+P169</f>
        <v>0</v>
      </c>
      <c r="S169" s="518">
        <f>-R169*S$126</f>
        <v>0</v>
      </c>
      <c r="T169" s="502"/>
      <c r="U169" s="366"/>
      <c r="V169" s="410"/>
      <c r="W169" s="410"/>
      <c r="X169" s="11"/>
      <c r="AG169"/>
      <c r="AH169"/>
      <c r="AI169"/>
      <c r="AJ169"/>
      <c r="AK169"/>
      <c r="AL169"/>
      <c r="AM169"/>
    </row>
    <row r="170" spans="1:39" x14ac:dyDescent="0.2">
      <c r="A170" s="282"/>
      <c r="B170" s="284"/>
      <c r="C170" s="285"/>
      <c r="D170" s="69"/>
      <c r="E170" s="484"/>
      <c r="F170" s="58">
        <f>D170/8</f>
        <v>0</v>
      </c>
      <c r="G170" s="223">
        <f t="shared" si="83"/>
        <v>0</v>
      </c>
      <c r="H170" s="58"/>
      <c r="I170" s="485"/>
      <c r="J170" s="506">
        <f t="shared" si="84"/>
        <v>0</v>
      </c>
      <c r="K170" s="505"/>
      <c r="L170" s="506">
        <f t="shared" si="113"/>
        <v>0</v>
      </c>
      <c r="M170" s="505"/>
      <c r="N170" s="506">
        <f t="shared" si="86"/>
        <v>0</v>
      </c>
      <c r="O170" s="58">
        <v>0</v>
      </c>
      <c r="P170" s="215">
        <v>0</v>
      </c>
      <c r="Q170" s="58">
        <v>0</v>
      </c>
      <c r="R170" s="490">
        <f>G170+J170+L170+N170+O170+Q170+P170</f>
        <v>0</v>
      </c>
      <c r="S170" s="518">
        <f>-R170*S$126</f>
        <v>0</v>
      </c>
      <c r="T170" s="502"/>
      <c r="U170" s="366"/>
      <c r="V170" s="410"/>
      <c r="W170" s="410"/>
      <c r="X170" s="419"/>
      <c r="Y170" s="419"/>
      <c r="Z170" s="419"/>
      <c r="AA170" s="419"/>
      <c r="AB170" s="419"/>
      <c r="AC170" s="419"/>
      <c r="AD170" s="419"/>
      <c r="AE170" s="419"/>
      <c r="AF170" s="419"/>
      <c r="AG170"/>
      <c r="AH170"/>
      <c r="AI170"/>
      <c r="AJ170"/>
      <c r="AK170"/>
      <c r="AL170"/>
      <c r="AM170"/>
    </row>
    <row r="171" spans="1:39" x14ac:dyDescent="0.2">
      <c r="A171" s="282"/>
      <c r="B171" s="284"/>
      <c r="C171" s="285"/>
      <c r="D171" s="69"/>
      <c r="E171" s="484"/>
      <c r="F171" s="58">
        <f t="shared" si="112"/>
        <v>0</v>
      </c>
      <c r="G171" s="223">
        <f t="shared" si="83"/>
        <v>0</v>
      </c>
      <c r="H171" s="58"/>
      <c r="I171" s="485"/>
      <c r="J171" s="506">
        <f t="shared" si="84"/>
        <v>0</v>
      </c>
      <c r="K171" s="505"/>
      <c r="L171" s="506">
        <f t="shared" si="113"/>
        <v>0</v>
      </c>
      <c r="M171" s="505"/>
      <c r="N171" s="506">
        <f t="shared" si="86"/>
        <v>0</v>
      </c>
      <c r="O171" s="58">
        <v>0</v>
      </c>
      <c r="P171" s="215">
        <v>0</v>
      </c>
      <c r="Q171" s="58">
        <v>0</v>
      </c>
      <c r="R171" s="490">
        <f t="shared" si="88"/>
        <v>0</v>
      </c>
      <c r="S171" s="57">
        <f t="shared" si="114"/>
        <v>0</v>
      </c>
      <c r="T171" s="502"/>
      <c r="U171" s="366"/>
      <c r="V171" s="410"/>
      <c r="W171" s="410"/>
      <c r="X171" s="419"/>
      <c r="Y171" s="419"/>
      <c r="Z171" s="419"/>
      <c r="AA171" s="419"/>
      <c r="AB171" s="419"/>
      <c r="AC171" s="419"/>
      <c r="AD171" s="419"/>
      <c r="AE171" s="419"/>
      <c r="AF171" s="419"/>
      <c r="AG171"/>
      <c r="AH171"/>
      <c r="AI171"/>
      <c r="AJ171"/>
      <c r="AK171"/>
      <c r="AL171"/>
      <c r="AM171"/>
    </row>
    <row r="172" spans="1:39" x14ac:dyDescent="0.2">
      <c r="A172" s="667"/>
      <c r="B172" s="284"/>
      <c r="C172" s="285"/>
      <c r="D172" s="69"/>
      <c r="E172" s="484"/>
      <c r="F172" s="58">
        <f>D172/8</f>
        <v>0</v>
      </c>
      <c r="G172" s="223">
        <f t="shared" ref="G172" si="115">E172*F172</f>
        <v>0</v>
      </c>
      <c r="H172" s="58"/>
      <c r="I172" s="485"/>
      <c r="J172" s="506">
        <f t="shared" ref="J172" si="116">I172*H172</f>
        <v>0</v>
      </c>
      <c r="K172" s="505"/>
      <c r="L172" s="506">
        <f t="shared" ref="L172" si="117">K172*K$126</f>
        <v>0</v>
      </c>
      <c r="M172" s="505"/>
      <c r="N172" s="506">
        <f t="shared" ref="N172" si="118">M172*(H172*1.5)</f>
        <v>0</v>
      </c>
      <c r="O172" s="58">
        <v>0</v>
      </c>
      <c r="P172" s="215">
        <v>0</v>
      </c>
      <c r="Q172" s="58">
        <v>0</v>
      </c>
      <c r="R172" s="490">
        <f t="shared" ref="R172" si="119">G172+J172+L172+N172+O172+Q172+P172</f>
        <v>0</v>
      </c>
      <c r="S172" s="518">
        <f t="shared" ref="S172" si="120">-R172*S$126</f>
        <v>0</v>
      </c>
      <c r="T172" s="502"/>
      <c r="U172" s="366"/>
      <c r="V172" s="410"/>
      <c r="W172" s="410"/>
      <c r="X172" s="419"/>
      <c r="Y172" s="419"/>
      <c r="Z172" s="419"/>
      <c r="AA172" s="419"/>
      <c r="AB172" s="419"/>
      <c r="AC172" s="419"/>
      <c r="AD172" s="419"/>
      <c r="AE172" s="419"/>
      <c r="AF172" s="419"/>
      <c r="AG172"/>
      <c r="AH172"/>
      <c r="AI172"/>
      <c r="AJ172"/>
      <c r="AK172"/>
      <c r="AL172"/>
      <c r="AM172"/>
    </row>
    <row r="173" spans="1:39" x14ac:dyDescent="0.2">
      <c r="A173" s="282"/>
      <c r="B173" s="284"/>
      <c r="C173" s="285"/>
      <c r="D173" s="69"/>
      <c r="E173" s="484"/>
      <c r="F173" s="58">
        <f t="shared" si="112"/>
        <v>0</v>
      </c>
      <c r="G173" s="223">
        <f t="shared" si="83"/>
        <v>0</v>
      </c>
      <c r="H173" s="58"/>
      <c r="I173" s="485"/>
      <c r="J173" s="506">
        <f t="shared" si="84"/>
        <v>0</v>
      </c>
      <c r="K173" s="505"/>
      <c r="L173" s="506">
        <f t="shared" si="113"/>
        <v>0</v>
      </c>
      <c r="M173" s="505"/>
      <c r="N173" s="506">
        <f t="shared" si="86"/>
        <v>0</v>
      </c>
      <c r="O173" s="58">
        <v>0</v>
      </c>
      <c r="P173" s="215">
        <v>0</v>
      </c>
      <c r="Q173" s="58">
        <v>0</v>
      </c>
      <c r="R173" s="490">
        <f t="shared" si="88"/>
        <v>0</v>
      </c>
      <c r="S173" s="518">
        <f t="shared" si="114"/>
        <v>0</v>
      </c>
      <c r="T173" s="502"/>
      <c r="U173" s="366"/>
      <c r="V173" s="367"/>
      <c r="W173" s="367"/>
      <c r="X173" s="419"/>
      <c r="Y173" s="419"/>
      <c r="Z173" s="419"/>
      <c r="AA173" s="419"/>
      <c r="AB173" s="419"/>
      <c r="AC173" s="419"/>
      <c r="AD173" s="419"/>
      <c r="AE173" s="419"/>
      <c r="AF173" s="419"/>
      <c r="AG173"/>
      <c r="AH173"/>
      <c r="AI173"/>
      <c r="AJ173"/>
      <c r="AK173"/>
      <c r="AL173"/>
      <c r="AM173"/>
    </row>
    <row r="174" spans="1:39" x14ac:dyDescent="0.2">
      <c r="A174" s="282"/>
      <c r="B174" s="284"/>
      <c r="C174" s="285"/>
      <c r="D174" s="69"/>
      <c r="E174" s="484"/>
      <c r="F174" s="58">
        <f>D174/8</f>
        <v>0</v>
      </c>
      <c r="G174" s="223">
        <f t="shared" si="83"/>
        <v>0</v>
      </c>
      <c r="H174" s="58"/>
      <c r="I174" s="485"/>
      <c r="J174" s="506">
        <f t="shared" si="84"/>
        <v>0</v>
      </c>
      <c r="K174" s="505"/>
      <c r="L174" s="506">
        <f>K174*K$126</f>
        <v>0</v>
      </c>
      <c r="M174" s="505"/>
      <c r="N174" s="506">
        <f t="shared" si="86"/>
        <v>0</v>
      </c>
      <c r="O174" s="58">
        <v>0</v>
      </c>
      <c r="P174" s="215">
        <v>0</v>
      </c>
      <c r="Q174" s="58">
        <v>0</v>
      </c>
      <c r="R174" s="490">
        <f>G174+J174+L174+N174+O174+Q174+P174</f>
        <v>0</v>
      </c>
      <c r="S174" s="518">
        <f>-R174*S$126</f>
        <v>0</v>
      </c>
      <c r="T174" s="502"/>
      <c r="U174" s="366"/>
      <c r="V174" s="367"/>
      <c r="W174" s="367"/>
      <c r="X174" s="419"/>
      <c r="Y174" s="419"/>
      <c r="Z174" s="419"/>
      <c r="AA174" s="419"/>
      <c r="AB174" s="419"/>
      <c r="AC174" s="419"/>
      <c r="AD174" s="419"/>
      <c r="AE174" s="419"/>
      <c r="AF174" s="419"/>
      <c r="AG174"/>
      <c r="AH174"/>
      <c r="AI174"/>
      <c r="AJ174"/>
      <c r="AK174"/>
      <c r="AL174"/>
      <c r="AM174"/>
    </row>
    <row r="175" spans="1:39" x14ac:dyDescent="0.2">
      <c r="A175" s="282"/>
      <c r="B175" s="284"/>
      <c r="C175" s="285"/>
      <c r="D175" s="69"/>
      <c r="E175" s="484"/>
      <c r="F175" s="58">
        <f>D175/8</f>
        <v>0</v>
      </c>
      <c r="G175" s="223">
        <f t="shared" ref="G175" si="121">E175*F175</f>
        <v>0</v>
      </c>
      <c r="H175" s="58"/>
      <c r="I175" s="485"/>
      <c r="J175" s="506">
        <f t="shared" ref="J175" si="122">I175*H175</f>
        <v>0</v>
      </c>
      <c r="K175" s="505"/>
      <c r="L175" s="506">
        <f>K175*K$126</f>
        <v>0</v>
      </c>
      <c r="M175" s="505"/>
      <c r="N175" s="506">
        <f t="shared" ref="N175" si="123">M175*(H175*1.5)</f>
        <v>0</v>
      </c>
      <c r="O175" s="58">
        <v>0</v>
      </c>
      <c r="P175" s="215">
        <v>0</v>
      </c>
      <c r="Q175" s="58">
        <v>0</v>
      </c>
      <c r="R175" s="490">
        <f>G175+J175+L175+N175+O175+Q175+P175</f>
        <v>0</v>
      </c>
      <c r="S175" s="518">
        <f>-R175*S$126</f>
        <v>0</v>
      </c>
      <c r="T175" s="502"/>
      <c r="U175" s="366"/>
      <c r="V175" s="367"/>
      <c r="W175" s="367"/>
      <c r="X175" s="419"/>
      <c r="Y175" s="419"/>
      <c r="Z175" s="419"/>
      <c r="AA175" s="419"/>
      <c r="AB175" s="419"/>
      <c r="AC175" s="419"/>
      <c r="AD175" s="419"/>
      <c r="AE175" s="419"/>
      <c r="AF175" s="419"/>
      <c r="AG175"/>
      <c r="AH175"/>
      <c r="AI175"/>
      <c r="AJ175"/>
      <c r="AK175"/>
      <c r="AL175"/>
      <c r="AM175"/>
    </row>
    <row r="176" spans="1:39" x14ac:dyDescent="0.2">
      <c r="A176" s="667"/>
      <c r="B176" s="284"/>
      <c r="C176" s="285"/>
      <c r="D176" s="69"/>
      <c r="E176" s="484"/>
      <c r="F176" s="58">
        <f t="shared" ref="F176" si="124">D176/8</f>
        <v>0</v>
      </c>
      <c r="G176" s="223">
        <f t="shared" ref="G176" si="125">E176*F176</f>
        <v>0</v>
      </c>
      <c r="H176" s="58"/>
      <c r="I176" s="485"/>
      <c r="J176" s="506">
        <f t="shared" ref="J176" si="126">I176*H176</f>
        <v>0</v>
      </c>
      <c r="K176" s="485"/>
      <c r="L176" s="506">
        <f t="shared" ref="L176" si="127">K176*K$126</f>
        <v>0</v>
      </c>
      <c r="M176" s="485"/>
      <c r="N176" s="506">
        <f t="shared" ref="N176" si="128">M176*(H176*1.5)</f>
        <v>0</v>
      </c>
      <c r="O176" s="58">
        <v>0</v>
      </c>
      <c r="P176" s="215">
        <v>0</v>
      </c>
      <c r="Q176" s="58">
        <v>0</v>
      </c>
      <c r="R176" s="490">
        <f>G176+J176+L176+N176+O176+Q176+P176</f>
        <v>0</v>
      </c>
      <c r="S176" s="518">
        <f t="shared" ref="S176" si="129">-R176*S$126</f>
        <v>0</v>
      </c>
      <c r="T176" s="502"/>
      <c r="U176" s="366"/>
      <c r="V176" s="410"/>
      <c r="W176" s="410"/>
      <c r="X176" s="11"/>
      <c r="AG176"/>
      <c r="AH176"/>
      <c r="AI176"/>
      <c r="AJ176"/>
      <c r="AK176"/>
      <c r="AL176"/>
      <c r="AM176"/>
    </row>
    <row r="177" spans="1:39" x14ac:dyDescent="0.2">
      <c r="A177" s="667"/>
      <c r="B177" s="284"/>
      <c r="C177" s="285"/>
      <c r="D177" s="69"/>
      <c r="E177" s="484"/>
      <c r="F177" s="58">
        <f>D177/8</f>
        <v>0</v>
      </c>
      <c r="G177" s="223">
        <f t="shared" si="83"/>
        <v>0</v>
      </c>
      <c r="H177" s="58"/>
      <c r="I177" s="485"/>
      <c r="J177" s="506">
        <f t="shared" si="84"/>
        <v>0</v>
      </c>
      <c r="K177" s="485"/>
      <c r="L177" s="506">
        <f t="shared" si="113"/>
        <v>0</v>
      </c>
      <c r="M177" s="485"/>
      <c r="N177" s="506">
        <f t="shared" si="86"/>
        <v>0</v>
      </c>
      <c r="O177" s="58">
        <v>0</v>
      </c>
      <c r="P177" s="215">
        <v>0</v>
      </c>
      <c r="Q177" s="58">
        <v>0</v>
      </c>
      <c r="R177" s="490">
        <f>G177+J177+L177+N177+O177+Q177+P177</f>
        <v>0</v>
      </c>
      <c r="S177" s="518">
        <f t="shared" si="114"/>
        <v>0</v>
      </c>
      <c r="T177" s="502"/>
      <c r="U177" s="366"/>
      <c r="V177" s="410"/>
      <c r="W177" s="410"/>
      <c r="X177" s="419"/>
      <c r="Y177" s="419"/>
      <c r="Z177" s="419"/>
      <c r="AA177" s="419"/>
      <c r="AB177" s="419"/>
      <c r="AC177" s="419"/>
      <c r="AD177" s="419"/>
      <c r="AE177" s="419"/>
      <c r="AF177" s="419"/>
      <c r="AG177"/>
      <c r="AH177"/>
      <c r="AI177"/>
      <c r="AJ177"/>
      <c r="AK177"/>
      <c r="AL177"/>
      <c r="AM177"/>
    </row>
    <row r="178" spans="1:39" x14ac:dyDescent="0.2">
      <c r="A178" s="282"/>
      <c r="B178" s="284"/>
      <c r="C178" s="285"/>
      <c r="D178" s="69"/>
      <c r="E178" s="484"/>
      <c r="F178" s="58">
        <f t="shared" si="112"/>
        <v>0</v>
      </c>
      <c r="G178" s="223">
        <f t="shared" si="83"/>
        <v>0</v>
      </c>
      <c r="H178" s="58"/>
      <c r="I178" s="485"/>
      <c r="J178" s="506">
        <f t="shared" si="84"/>
        <v>0</v>
      </c>
      <c r="K178" s="505"/>
      <c r="L178" s="506">
        <f t="shared" si="113"/>
        <v>0</v>
      </c>
      <c r="M178" s="505"/>
      <c r="N178" s="506">
        <f t="shared" si="86"/>
        <v>0</v>
      </c>
      <c r="O178" s="58">
        <v>0</v>
      </c>
      <c r="P178" s="215">
        <v>0</v>
      </c>
      <c r="Q178" s="58">
        <v>0</v>
      </c>
      <c r="R178" s="490">
        <f t="shared" ref="R178:R189" si="130">G178+J178+L178+N178+O178+Q178+P178</f>
        <v>0</v>
      </c>
      <c r="S178" s="57">
        <f>-R178*S$126</f>
        <v>0</v>
      </c>
      <c r="T178" s="502"/>
      <c r="U178" s="366"/>
      <c r="V178" s="410"/>
      <c r="W178" s="410"/>
      <c r="X178" s="419"/>
      <c r="Y178" s="419"/>
      <c r="Z178" s="419"/>
      <c r="AA178" s="419"/>
      <c r="AB178" s="419"/>
      <c r="AC178" s="419"/>
      <c r="AD178" s="419"/>
      <c r="AE178" s="419"/>
      <c r="AF178" s="419"/>
      <c r="AG178"/>
      <c r="AH178"/>
      <c r="AI178"/>
      <c r="AJ178"/>
      <c r="AK178"/>
      <c r="AL178"/>
      <c r="AM178"/>
    </row>
    <row r="179" spans="1:39" x14ac:dyDescent="0.2">
      <c r="A179" s="282"/>
      <c r="B179" s="284"/>
      <c r="C179" s="285"/>
      <c r="D179" s="490"/>
      <c r="E179" s="484"/>
      <c r="F179" s="58">
        <f t="shared" ref="F179:F184" si="131">D179/8</f>
        <v>0</v>
      </c>
      <c r="G179" s="223">
        <f t="shared" si="83"/>
        <v>0</v>
      </c>
      <c r="H179" s="58"/>
      <c r="I179" s="485"/>
      <c r="J179" s="506">
        <f t="shared" si="84"/>
        <v>0</v>
      </c>
      <c r="K179" s="505"/>
      <c r="L179" s="506">
        <f t="shared" si="113"/>
        <v>0</v>
      </c>
      <c r="M179" s="505"/>
      <c r="N179" s="506">
        <f t="shared" si="86"/>
        <v>0</v>
      </c>
      <c r="O179" s="58">
        <v>0</v>
      </c>
      <c r="P179" s="215">
        <v>0</v>
      </c>
      <c r="Q179" s="58">
        <v>0</v>
      </c>
      <c r="R179" s="490">
        <f t="shared" si="130"/>
        <v>0</v>
      </c>
      <c r="S179" s="518">
        <f>-R179*S$126</f>
        <v>0</v>
      </c>
      <c r="T179" s="502"/>
      <c r="U179" s="366"/>
      <c r="V179" s="410"/>
      <c r="W179" s="410"/>
      <c r="X179" s="419"/>
      <c r="Y179" s="419"/>
      <c r="Z179" s="419"/>
      <c r="AA179" s="419"/>
      <c r="AB179" s="419"/>
      <c r="AC179" s="419"/>
      <c r="AD179" s="419"/>
      <c r="AE179" s="419"/>
      <c r="AF179" s="419"/>
      <c r="AG179"/>
      <c r="AH179"/>
      <c r="AI179"/>
      <c r="AJ179"/>
      <c r="AK179"/>
      <c r="AL179"/>
      <c r="AM179"/>
    </row>
    <row r="180" spans="1:39" x14ac:dyDescent="0.2">
      <c r="A180" s="282"/>
      <c r="B180" s="284"/>
      <c r="C180" s="285"/>
      <c r="D180" s="69"/>
      <c r="E180" s="484"/>
      <c r="F180" s="58">
        <f t="shared" si="131"/>
        <v>0</v>
      </c>
      <c r="G180" s="223">
        <f t="shared" si="83"/>
        <v>0</v>
      </c>
      <c r="H180" s="58"/>
      <c r="I180" s="485"/>
      <c r="J180" s="506">
        <f t="shared" si="84"/>
        <v>0</v>
      </c>
      <c r="K180" s="505"/>
      <c r="L180" s="506">
        <f t="shared" si="113"/>
        <v>0</v>
      </c>
      <c r="M180" s="505"/>
      <c r="N180" s="506">
        <f t="shared" si="86"/>
        <v>0</v>
      </c>
      <c r="O180" s="58">
        <v>0</v>
      </c>
      <c r="P180" s="215">
        <v>0</v>
      </c>
      <c r="Q180" s="58">
        <v>0</v>
      </c>
      <c r="R180" s="490">
        <f>G180+J180+L180+N180+O180+Q180+P180</f>
        <v>0</v>
      </c>
      <c r="S180" s="518">
        <f>-R180*S$126</f>
        <v>0</v>
      </c>
      <c r="T180" s="502"/>
      <c r="U180" s="366"/>
      <c r="V180" s="410"/>
      <c r="W180" s="410"/>
      <c r="X180" s="419"/>
      <c r="Y180" s="419"/>
      <c r="Z180" s="419"/>
      <c r="AA180" s="419"/>
      <c r="AB180" s="419"/>
      <c r="AC180" s="419"/>
      <c r="AD180" s="419"/>
      <c r="AE180" s="419"/>
      <c r="AF180" s="419"/>
      <c r="AG180"/>
      <c r="AH180"/>
      <c r="AI180"/>
      <c r="AJ180"/>
      <c r="AK180"/>
      <c r="AL180"/>
      <c r="AM180"/>
    </row>
    <row r="181" spans="1:39" x14ac:dyDescent="0.2">
      <c r="A181" s="282"/>
      <c r="B181" s="284"/>
      <c r="C181" s="285"/>
      <c r="D181" s="69"/>
      <c r="E181" s="484"/>
      <c r="F181" s="58">
        <f t="shared" si="131"/>
        <v>0</v>
      </c>
      <c r="G181" s="223">
        <f t="shared" ref="G181" si="132">E181*F181</f>
        <v>0</v>
      </c>
      <c r="H181" s="58"/>
      <c r="I181" s="485"/>
      <c r="J181" s="506">
        <f t="shared" ref="J181" si="133">I181*H181</f>
        <v>0</v>
      </c>
      <c r="K181" s="505"/>
      <c r="L181" s="506">
        <f t="shared" ref="L181" si="134">K181*K$126</f>
        <v>0</v>
      </c>
      <c r="M181" s="505"/>
      <c r="N181" s="506">
        <f t="shared" ref="N181" si="135">M181*(H181*1.5)</f>
        <v>0</v>
      </c>
      <c r="O181" s="58">
        <v>0</v>
      </c>
      <c r="P181" s="215">
        <v>0</v>
      </c>
      <c r="Q181" s="58">
        <v>0</v>
      </c>
      <c r="R181" s="490">
        <f>G181+J181+L181+N181+O181+Q181+P181</f>
        <v>0</v>
      </c>
      <c r="S181" s="518">
        <f>-R181*S$126</f>
        <v>0</v>
      </c>
      <c r="T181" s="502"/>
      <c r="U181" s="366"/>
      <c r="V181" s="410"/>
      <c r="W181" s="410"/>
      <c r="X181" s="419"/>
      <c r="Y181" s="419"/>
      <c r="Z181" s="419"/>
      <c r="AA181" s="419"/>
      <c r="AB181" s="419"/>
      <c r="AC181" s="419"/>
      <c r="AD181" s="419"/>
      <c r="AE181" s="419"/>
      <c r="AF181" s="419"/>
      <c r="AG181"/>
      <c r="AH181"/>
      <c r="AI181"/>
      <c r="AJ181"/>
      <c r="AK181"/>
      <c r="AL181"/>
      <c r="AM181"/>
    </row>
    <row r="182" spans="1:39" x14ac:dyDescent="0.2">
      <c r="A182" s="282"/>
      <c r="B182" s="284"/>
      <c r="C182" s="285"/>
      <c r="D182" s="69"/>
      <c r="E182" s="484"/>
      <c r="F182" s="58">
        <f t="shared" si="131"/>
        <v>0</v>
      </c>
      <c r="G182" s="223">
        <f t="shared" ref="G182" si="136">E182*F182</f>
        <v>0</v>
      </c>
      <c r="H182" s="58"/>
      <c r="I182" s="485"/>
      <c r="J182" s="506">
        <f t="shared" ref="J182" si="137">I182*H182</f>
        <v>0</v>
      </c>
      <c r="K182" s="505"/>
      <c r="L182" s="506">
        <f t="shared" ref="L182" si="138">K182*K$126</f>
        <v>0</v>
      </c>
      <c r="M182" s="505"/>
      <c r="N182" s="506">
        <f t="shared" ref="N182" si="139">M182*(H182*1.5)</f>
        <v>0</v>
      </c>
      <c r="O182" s="58">
        <v>0</v>
      </c>
      <c r="P182" s="215">
        <v>0</v>
      </c>
      <c r="Q182" s="58">
        <v>0</v>
      </c>
      <c r="R182" s="490">
        <f t="shared" ref="R182" si="140">G182+J182+L182+N182+O182+Q182+P182</f>
        <v>0</v>
      </c>
      <c r="S182" s="518">
        <f t="shared" ref="S182" si="141">-R182*S$126</f>
        <v>0</v>
      </c>
      <c r="T182" s="502"/>
      <c r="U182" s="366"/>
      <c r="V182" s="410"/>
      <c r="W182" s="410"/>
      <c r="X182" s="419"/>
      <c r="Y182" s="419"/>
      <c r="Z182" s="419"/>
      <c r="AA182" s="419"/>
      <c r="AB182" s="419"/>
      <c r="AC182" s="419"/>
      <c r="AD182" s="419"/>
      <c r="AE182" s="419"/>
      <c r="AF182" s="419"/>
      <c r="AG182"/>
      <c r="AH182"/>
      <c r="AI182"/>
      <c r="AJ182"/>
      <c r="AK182"/>
      <c r="AL182"/>
      <c r="AM182"/>
    </row>
    <row r="183" spans="1:39" x14ac:dyDescent="0.2">
      <c r="A183" s="283"/>
      <c r="B183" s="284"/>
      <c r="C183" s="285"/>
      <c r="D183" s="69"/>
      <c r="E183" s="484"/>
      <c r="F183" s="58">
        <f t="shared" si="131"/>
        <v>0</v>
      </c>
      <c r="G183" s="223">
        <f t="shared" ref="G183" si="142">E183*F183</f>
        <v>0</v>
      </c>
      <c r="H183" s="58"/>
      <c r="I183" s="485"/>
      <c r="J183" s="506">
        <f t="shared" ref="J183" si="143">I183*H183</f>
        <v>0</v>
      </c>
      <c r="K183" s="505"/>
      <c r="L183" s="506">
        <f t="shared" ref="L183" si="144">K183*K$126</f>
        <v>0</v>
      </c>
      <c r="M183" s="505"/>
      <c r="N183" s="506">
        <f t="shared" ref="N183" si="145">M183*(H183*1.5)</f>
        <v>0</v>
      </c>
      <c r="O183" s="58">
        <v>0</v>
      </c>
      <c r="P183" s="215">
        <v>0</v>
      </c>
      <c r="Q183" s="58">
        <v>0</v>
      </c>
      <c r="R183" s="490">
        <f t="shared" ref="R183" si="146">G183+J183+L183+N183+O183+Q183+P183</f>
        <v>0</v>
      </c>
      <c r="S183" s="518">
        <f t="shared" ref="S183" si="147">-R183*S$126</f>
        <v>0</v>
      </c>
      <c r="T183" s="502"/>
      <c r="U183" s="366"/>
      <c r="V183" s="410"/>
      <c r="W183" s="410"/>
      <c r="X183" s="11"/>
      <c r="AG183"/>
      <c r="AH183"/>
      <c r="AI183"/>
      <c r="AJ183"/>
      <c r="AK183"/>
      <c r="AL183"/>
      <c r="AM183"/>
    </row>
    <row r="184" spans="1:39" ht="14.25" customHeight="1" x14ac:dyDescent="0.2">
      <c r="A184" s="282"/>
      <c r="B184" s="284"/>
      <c r="C184" s="285"/>
      <c r="D184" s="69"/>
      <c r="E184" s="484"/>
      <c r="F184" s="58">
        <f t="shared" si="131"/>
        <v>0</v>
      </c>
      <c r="G184" s="223">
        <f t="shared" si="83"/>
        <v>0</v>
      </c>
      <c r="H184" s="58"/>
      <c r="I184" s="485"/>
      <c r="J184" s="506">
        <f t="shared" si="84"/>
        <v>0</v>
      </c>
      <c r="K184" s="505"/>
      <c r="L184" s="506">
        <f t="shared" si="113"/>
        <v>0</v>
      </c>
      <c r="M184" s="505"/>
      <c r="N184" s="506">
        <f t="shared" si="86"/>
        <v>0</v>
      </c>
      <c r="O184" s="58">
        <v>0</v>
      </c>
      <c r="P184" s="215">
        <v>0</v>
      </c>
      <c r="Q184" s="58">
        <v>0</v>
      </c>
      <c r="R184" s="490">
        <f t="shared" si="130"/>
        <v>0</v>
      </c>
      <c r="S184" s="518">
        <f t="shared" ref="S184:S189" si="148">-R184*S$126</f>
        <v>0</v>
      </c>
      <c r="T184" s="502"/>
      <c r="U184" s="366"/>
      <c r="V184" s="410"/>
      <c r="W184" s="410"/>
      <c r="X184" s="419"/>
      <c r="Y184" s="419"/>
      <c r="Z184" s="419"/>
      <c r="AA184" s="419"/>
      <c r="AB184" s="419"/>
      <c r="AC184" s="419"/>
      <c r="AD184" s="419"/>
      <c r="AE184" s="419"/>
      <c r="AF184" s="419"/>
      <c r="AG184"/>
      <c r="AH184"/>
      <c r="AI184"/>
      <c r="AJ184"/>
      <c r="AK184"/>
      <c r="AL184"/>
      <c r="AM184"/>
    </row>
    <row r="185" spans="1:39" x14ac:dyDescent="0.2">
      <c r="A185" s="282"/>
      <c r="B185" s="284"/>
      <c r="C185" s="285"/>
      <c r="D185" s="69"/>
      <c r="E185" s="484"/>
      <c r="F185" s="58">
        <f t="shared" si="112"/>
        <v>0</v>
      </c>
      <c r="G185" s="223">
        <f t="shared" si="83"/>
        <v>0</v>
      </c>
      <c r="H185" s="58"/>
      <c r="I185" s="485"/>
      <c r="J185" s="506">
        <f t="shared" si="84"/>
        <v>0</v>
      </c>
      <c r="K185" s="505"/>
      <c r="L185" s="506">
        <f t="shared" si="113"/>
        <v>0</v>
      </c>
      <c r="M185" s="505"/>
      <c r="N185" s="506">
        <f t="shared" si="86"/>
        <v>0</v>
      </c>
      <c r="O185" s="58">
        <v>0</v>
      </c>
      <c r="P185" s="215">
        <v>0</v>
      </c>
      <c r="Q185" s="58">
        <v>0</v>
      </c>
      <c r="R185" s="490">
        <f t="shared" si="130"/>
        <v>0</v>
      </c>
      <c r="S185" s="57">
        <f t="shared" si="148"/>
        <v>0</v>
      </c>
      <c r="T185" s="502"/>
      <c r="U185" s="366"/>
      <c r="V185" s="410"/>
      <c r="W185" s="410"/>
      <c r="X185" s="11"/>
      <c r="AG185"/>
      <c r="AH185"/>
      <c r="AI185"/>
      <c r="AJ185"/>
      <c r="AK185"/>
      <c r="AL185"/>
      <c r="AM185"/>
    </row>
    <row r="186" spans="1:39" ht="12" customHeight="1" x14ac:dyDescent="0.2">
      <c r="A186" s="667"/>
      <c r="B186" s="284"/>
      <c r="C186" s="285"/>
      <c r="D186" s="490"/>
      <c r="E186" s="484"/>
      <c r="F186" s="58">
        <f>D186/8</f>
        <v>0</v>
      </c>
      <c r="G186" s="223">
        <f t="shared" si="83"/>
        <v>0</v>
      </c>
      <c r="H186" s="58"/>
      <c r="I186" s="485"/>
      <c r="J186" s="506">
        <f t="shared" si="84"/>
        <v>0</v>
      </c>
      <c r="K186" s="505"/>
      <c r="L186" s="506">
        <f t="shared" si="113"/>
        <v>0</v>
      </c>
      <c r="M186" s="505"/>
      <c r="N186" s="506">
        <f t="shared" si="86"/>
        <v>0</v>
      </c>
      <c r="O186" s="58">
        <v>0</v>
      </c>
      <c r="P186" s="215">
        <v>0</v>
      </c>
      <c r="Q186" s="58">
        <v>0</v>
      </c>
      <c r="R186" s="490">
        <f>G186+J186+L186+N186+O186+Q186+P186</f>
        <v>0</v>
      </c>
      <c r="S186" s="518">
        <f>-R186*S$126</f>
        <v>0</v>
      </c>
      <c r="T186" s="502"/>
      <c r="U186" s="366"/>
      <c r="V186" s="410"/>
      <c r="W186" s="410"/>
      <c r="X186" s="419"/>
      <c r="Y186" s="419"/>
      <c r="Z186" s="419"/>
      <c r="AA186" s="419"/>
      <c r="AB186" s="419"/>
      <c r="AC186" s="419"/>
      <c r="AD186" s="419"/>
      <c r="AE186" s="419"/>
      <c r="AF186" s="419"/>
      <c r="AG186"/>
      <c r="AH186"/>
      <c r="AI186"/>
      <c r="AJ186"/>
      <c r="AK186"/>
      <c r="AL186"/>
      <c r="AM186"/>
    </row>
    <row r="187" spans="1:39" ht="12" customHeight="1" x14ac:dyDescent="0.2">
      <c r="A187" s="282"/>
      <c r="B187" s="284"/>
      <c r="C187" s="285"/>
      <c r="D187" s="69"/>
      <c r="E187" s="484"/>
      <c r="F187" s="58">
        <f t="shared" si="112"/>
        <v>0</v>
      </c>
      <c r="G187" s="223">
        <f t="shared" si="83"/>
        <v>0</v>
      </c>
      <c r="H187" s="58"/>
      <c r="I187" s="485"/>
      <c r="J187" s="506">
        <f t="shared" si="84"/>
        <v>0</v>
      </c>
      <c r="K187" s="505"/>
      <c r="L187" s="506">
        <f t="shared" si="113"/>
        <v>0</v>
      </c>
      <c r="M187" s="505"/>
      <c r="N187" s="506">
        <f t="shared" si="86"/>
        <v>0</v>
      </c>
      <c r="O187" s="58">
        <v>0</v>
      </c>
      <c r="P187" s="215">
        <v>0</v>
      </c>
      <c r="Q187" s="58">
        <v>0</v>
      </c>
      <c r="R187" s="490">
        <f t="shared" si="130"/>
        <v>0</v>
      </c>
      <c r="S187" s="57">
        <f t="shared" si="148"/>
        <v>0</v>
      </c>
      <c r="T187" s="502"/>
      <c r="U187" s="366"/>
      <c r="V187" s="410"/>
      <c r="W187" s="410"/>
      <c r="X187" s="11"/>
      <c r="AG187"/>
      <c r="AH187"/>
      <c r="AI187"/>
      <c r="AJ187"/>
      <c r="AK187"/>
      <c r="AL187"/>
      <c r="AM187"/>
    </row>
    <row r="188" spans="1:39" x14ac:dyDescent="0.2">
      <c r="A188" s="282"/>
      <c r="B188" s="284"/>
      <c r="C188" s="285"/>
      <c r="D188" s="69"/>
      <c r="E188" s="484"/>
      <c r="F188" s="58">
        <f>D188/8</f>
        <v>0</v>
      </c>
      <c r="G188" s="223">
        <f t="shared" si="83"/>
        <v>0</v>
      </c>
      <c r="H188" s="58"/>
      <c r="I188" s="485"/>
      <c r="J188" s="506">
        <f t="shared" si="84"/>
        <v>0</v>
      </c>
      <c r="K188" s="505"/>
      <c r="L188" s="506">
        <f>K188*K$126</f>
        <v>0</v>
      </c>
      <c r="M188" s="505"/>
      <c r="N188" s="506">
        <f t="shared" si="86"/>
        <v>0</v>
      </c>
      <c r="O188" s="58">
        <v>0</v>
      </c>
      <c r="P188" s="215">
        <v>0</v>
      </c>
      <c r="Q188" s="58">
        <v>0</v>
      </c>
      <c r="R188" s="490">
        <f>G188+J188+L188+N188+O188+Q188+P188</f>
        <v>0</v>
      </c>
      <c r="S188" s="518">
        <f>-R188*S$126</f>
        <v>0</v>
      </c>
      <c r="T188" s="502"/>
      <c r="U188" s="366"/>
      <c r="V188" s="410"/>
      <c r="W188" s="410"/>
      <c r="X188" s="419"/>
      <c r="Y188" s="419"/>
      <c r="Z188" s="419"/>
      <c r="AA188" s="419"/>
      <c r="AB188" s="419"/>
      <c r="AC188" s="419"/>
      <c r="AD188" s="419"/>
      <c r="AE188" s="419"/>
      <c r="AF188" s="419"/>
      <c r="AG188"/>
      <c r="AH188"/>
      <c r="AI188"/>
      <c r="AJ188"/>
      <c r="AK188"/>
      <c r="AL188"/>
      <c r="AM188"/>
    </row>
    <row r="189" spans="1:39" x14ac:dyDescent="0.2">
      <c r="A189" s="282"/>
      <c r="B189" s="284"/>
      <c r="C189" s="285"/>
      <c r="D189" s="69"/>
      <c r="E189" s="484"/>
      <c r="F189" s="58">
        <f t="shared" si="112"/>
        <v>0</v>
      </c>
      <c r="G189" s="223">
        <f t="shared" si="83"/>
        <v>0</v>
      </c>
      <c r="H189" s="58"/>
      <c r="I189" s="485"/>
      <c r="J189" s="506">
        <f t="shared" si="84"/>
        <v>0</v>
      </c>
      <c r="K189" s="505"/>
      <c r="L189" s="506">
        <f t="shared" si="113"/>
        <v>0</v>
      </c>
      <c r="M189" s="505"/>
      <c r="N189" s="506">
        <f t="shared" si="86"/>
        <v>0</v>
      </c>
      <c r="O189" s="58">
        <v>0</v>
      </c>
      <c r="P189" s="215">
        <v>0</v>
      </c>
      <c r="Q189" s="58">
        <v>0</v>
      </c>
      <c r="R189" s="490">
        <f t="shared" si="130"/>
        <v>0</v>
      </c>
      <c r="S189" s="57">
        <f t="shared" si="148"/>
        <v>0</v>
      </c>
      <c r="T189" s="502"/>
      <c r="U189" s="366"/>
      <c r="V189" s="410"/>
      <c r="W189" s="410"/>
      <c r="X189" s="419"/>
      <c r="Y189" s="419"/>
      <c r="Z189" s="419"/>
      <c r="AA189" s="419"/>
      <c r="AB189" s="419"/>
      <c r="AC189" s="419"/>
      <c r="AD189" s="419"/>
      <c r="AE189" s="419"/>
      <c r="AF189" s="419"/>
      <c r="AG189"/>
      <c r="AH189"/>
      <c r="AI189"/>
      <c r="AJ189"/>
      <c r="AK189"/>
      <c r="AL189"/>
      <c r="AM189"/>
    </row>
    <row r="190" spans="1:39" x14ac:dyDescent="0.2">
      <c r="A190" s="282"/>
      <c r="B190" s="284"/>
      <c r="C190" s="285"/>
      <c r="D190" s="69"/>
      <c r="E190" s="484"/>
      <c r="F190" s="58">
        <f>D190/8</f>
        <v>0</v>
      </c>
      <c r="G190" s="223">
        <f t="shared" ref="G190" si="149">E190*F190</f>
        <v>0</v>
      </c>
      <c r="H190" s="58"/>
      <c r="I190" s="485"/>
      <c r="J190" s="506">
        <f t="shared" ref="J190" si="150">I190*H190</f>
        <v>0</v>
      </c>
      <c r="K190" s="505"/>
      <c r="L190" s="506">
        <f t="shared" ref="L190" si="151">K190*K$126</f>
        <v>0</v>
      </c>
      <c r="M190" s="505"/>
      <c r="N190" s="506">
        <f t="shared" ref="N190" si="152">M190*(H190*1.5)</f>
        <v>0</v>
      </c>
      <c r="O190" s="58">
        <v>0</v>
      </c>
      <c r="P190" s="215">
        <v>0</v>
      </c>
      <c r="Q190" s="58">
        <v>0</v>
      </c>
      <c r="R190" s="490">
        <f>G190+J190+L190+N190+O190+Q190+P190</f>
        <v>0</v>
      </c>
      <c r="S190" s="518">
        <f>-R190*S$126</f>
        <v>0</v>
      </c>
      <c r="T190" s="504"/>
      <c r="U190" s="11"/>
      <c r="V190" s="154">
        <f>R192-R177</f>
        <v>0</v>
      </c>
      <c r="W190" s="11"/>
      <c r="X190" s="11"/>
      <c r="AG190"/>
      <c r="AH190"/>
      <c r="AI190"/>
      <c r="AJ190"/>
      <c r="AK190"/>
      <c r="AL190"/>
      <c r="AM190"/>
    </row>
    <row r="191" spans="1:39" ht="13.5" thickBot="1" x14ac:dyDescent="0.25">
      <c r="A191" s="282"/>
      <c r="B191" s="284"/>
      <c r="C191" s="285"/>
      <c r="D191" s="69"/>
      <c r="E191" s="484"/>
      <c r="F191" s="58">
        <f>D191/8</f>
        <v>0</v>
      </c>
      <c r="G191" s="223">
        <f t="shared" si="83"/>
        <v>0</v>
      </c>
      <c r="H191" s="58"/>
      <c r="I191" s="485"/>
      <c r="J191" s="506">
        <f t="shared" si="84"/>
        <v>0</v>
      </c>
      <c r="K191" s="505"/>
      <c r="L191" s="506">
        <f t="shared" si="113"/>
        <v>0</v>
      </c>
      <c r="M191" s="505"/>
      <c r="N191" s="506">
        <f t="shared" si="86"/>
        <v>0</v>
      </c>
      <c r="O191" s="58">
        <v>0</v>
      </c>
      <c r="P191" s="215">
        <v>0</v>
      </c>
      <c r="Q191" s="58">
        <v>0</v>
      </c>
      <c r="R191" s="490">
        <f>G191+J191+L191+N191+O191+Q191+P191</f>
        <v>0</v>
      </c>
      <c r="S191" s="518">
        <f>-R191*S$126</f>
        <v>0</v>
      </c>
      <c r="T191" s="439"/>
      <c r="U191" s="11"/>
      <c r="V191" s="11"/>
      <c r="W191" s="11"/>
      <c r="X191" s="11"/>
      <c r="AG191"/>
      <c r="AH191"/>
      <c r="AI191"/>
      <c r="AJ191"/>
      <c r="AK191"/>
      <c r="AL191"/>
      <c r="AM191"/>
    </row>
    <row r="192" spans="1:39" s="4" customFormat="1" ht="27" customHeight="1" thickBot="1" x14ac:dyDescent="0.25">
      <c r="A192" s="70" t="s">
        <v>175</v>
      </c>
      <c r="B192" s="54"/>
      <c r="C192" s="54"/>
      <c r="D192" s="396"/>
      <c r="E192" s="408">
        <f>SUM(E127:E191)</f>
        <v>0</v>
      </c>
      <c r="F192" s="269"/>
      <c r="G192" s="71">
        <f>SUM(G127:G191)</f>
        <v>0</v>
      </c>
      <c r="H192" s="396"/>
      <c r="I192" s="475"/>
      <c r="J192" s="71">
        <f>SUM(J127:J191)</f>
        <v>0</v>
      </c>
      <c r="K192" s="395"/>
      <c r="L192" s="71">
        <f>SUM(L127:L191)</f>
        <v>0</v>
      </c>
      <c r="M192" s="46"/>
      <c r="N192" s="71">
        <f t="shared" ref="N192:S192" si="153">SUM(N127:N191)</f>
        <v>0</v>
      </c>
      <c r="O192" s="71">
        <f t="shared" si="153"/>
        <v>0</v>
      </c>
      <c r="P192" s="71">
        <f t="shared" si="153"/>
        <v>0</v>
      </c>
      <c r="Q192" s="71">
        <f t="shared" si="153"/>
        <v>0</v>
      </c>
      <c r="R192" s="71">
        <f t="shared" si="153"/>
        <v>0</v>
      </c>
      <c r="S192" s="71">
        <f t="shared" si="153"/>
        <v>0</v>
      </c>
      <c r="T192" s="4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9" ht="22.5" customHeight="1" x14ac:dyDescent="0.2">
      <c r="A193" s="52"/>
      <c r="B193" s="54"/>
      <c r="C193" s="54"/>
      <c r="D193" s="74"/>
      <c r="E193" s="411">
        <v>40</v>
      </c>
      <c r="F193" s="74"/>
      <c r="G193" s="74"/>
      <c r="H193" s="74"/>
      <c r="I193" s="476"/>
      <c r="J193" s="74"/>
      <c r="K193" s="74"/>
      <c r="L193" s="74"/>
      <c r="M193" s="46"/>
      <c r="N193" s="74"/>
      <c r="O193" s="74"/>
      <c r="P193" s="440"/>
      <c r="Q193" s="74"/>
      <c r="R193" s="74"/>
      <c r="S193" s="74"/>
      <c r="T193" s="460"/>
      <c r="U193" s="11"/>
      <c r="V193" s="11"/>
      <c r="W193" s="11"/>
      <c r="X193" s="11"/>
      <c r="AG193"/>
      <c r="AH193"/>
      <c r="AI193"/>
      <c r="AJ193"/>
      <c r="AK193"/>
      <c r="AL193"/>
      <c r="AM193"/>
    </row>
    <row r="194" spans="1:39" ht="25.5" x14ac:dyDescent="0.2">
      <c r="A194" s="55" t="s">
        <v>251</v>
      </c>
      <c r="B194" s="55" t="s">
        <v>47</v>
      </c>
      <c r="C194" s="55" t="s">
        <v>29</v>
      </c>
      <c r="D194" s="55" t="s">
        <v>278</v>
      </c>
      <c r="E194" s="55" t="s">
        <v>279</v>
      </c>
      <c r="F194" s="55" t="s">
        <v>280</v>
      </c>
      <c r="G194" s="53" t="s">
        <v>263</v>
      </c>
      <c r="H194" s="53" t="s">
        <v>305</v>
      </c>
      <c r="I194" s="474" t="s">
        <v>394</v>
      </c>
      <c r="J194" s="53" t="s">
        <v>276</v>
      </c>
      <c r="K194" s="53" t="s">
        <v>178</v>
      </c>
      <c r="L194" s="53" t="s">
        <v>276</v>
      </c>
      <c r="M194" s="53" t="s">
        <v>275</v>
      </c>
      <c r="N194" s="53" t="s">
        <v>276</v>
      </c>
      <c r="O194" s="53" t="s">
        <v>260</v>
      </c>
      <c r="P194" s="53" t="s">
        <v>174</v>
      </c>
      <c r="Q194" s="435" t="s">
        <v>27</v>
      </c>
      <c r="R194" s="55" t="s">
        <v>265</v>
      </c>
      <c r="S194" s="435" t="s">
        <v>129</v>
      </c>
      <c r="T194" s="502"/>
      <c r="U194" s="366"/>
      <c r="V194" s="367"/>
      <c r="W194" s="367"/>
      <c r="X194" s="11"/>
      <c r="AG194"/>
      <c r="AH194"/>
      <c r="AI194"/>
      <c r="AJ194"/>
      <c r="AK194"/>
      <c r="AL194"/>
      <c r="AM194"/>
    </row>
    <row r="195" spans="1:39" x14ac:dyDescent="0.2">
      <c r="A195" s="635" t="s">
        <v>364</v>
      </c>
      <c r="B195" s="75"/>
      <c r="C195" s="75"/>
      <c r="D195" s="339"/>
      <c r="E195" s="339"/>
      <c r="F195" s="339"/>
      <c r="G195" s="339"/>
      <c r="H195" s="339"/>
      <c r="I195" s="470"/>
      <c r="J195" s="339"/>
      <c r="K195" s="565"/>
      <c r="L195" s="339"/>
      <c r="M195" s="339"/>
      <c r="N195" s="339"/>
      <c r="O195" s="339"/>
      <c r="P195" s="73"/>
      <c r="Q195" s="340"/>
      <c r="R195" s="339"/>
      <c r="S195" s="507">
        <v>0.02</v>
      </c>
      <c r="T195" s="503"/>
      <c r="U195" s="409"/>
      <c r="V195" s="409"/>
      <c r="W195" s="409"/>
      <c r="X195" s="419"/>
      <c r="Y195" s="419"/>
      <c r="Z195" s="419"/>
      <c r="AA195" s="419"/>
      <c r="AB195" s="419"/>
      <c r="AC195" s="419"/>
      <c r="AD195" s="419"/>
      <c r="AE195" s="419"/>
      <c r="AF195" s="419"/>
      <c r="AG195"/>
      <c r="AH195"/>
      <c r="AI195"/>
      <c r="AJ195"/>
      <c r="AK195"/>
      <c r="AL195"/>
      <c r="AM195"/>
    </row>
    <row r="196" spans="1:39" x14ac:dyDescent="0.2">
      <c r="A196" s="282"/>
      <c r="B196" s="284"/>
      <c r="C196" s="285"/>
      <c r="D196" s="69"/>
      <c r="E196" s="484"/>
      <c r="F196" s="58">
        <f>D196/8</f>
        <v>0</v>
      </c>
      <c r="G196" s="223">
        <f>E196*F196</f>
        <v>0</v>
      </c>
      <c r="H196" s="58"/>
      <c r="I196" s="485"/>
      <c r="J196" s="506">
        <f>I196*H196</f>
        <v>0</v>
      </c>
      <c r="K196" s="485"/>
      <c r="L196" s="506">
        <f>K196*K$195</f>
        <v>0</v>
      </c>
      <c r="M196" s="485"/>
      <c r="N196" s="506">
        <f>M196*(H196*1.5)</f>
        <v>0</v>
      </c>
      <c r="O196" s="58">
        <v>0</v>
      </c>
      <c r="P196" s="215">
        <v>0</v>
      </c>
      <c r="Q196" s="58"/>
      <c r="R196" s="490">
        <f>G196+J196+L196+N196+O196+Q196+P196</f>
        <v>0</v>
      </c>
      <c r="S196" s="57">
        <f>-R196*S$195</f>
        <v>0</v>
      </c>
      <c r="T196" s="503"/>
      <c r="U196" s="409"/>
      <c r="V196" s="409"/>
      <c r="W196" s="409"/>
      <c r="X196" s="419"/>
      <c r="Y196" s="419"/>
      <c r="Z196" s="419"/>
      <c r="AA196" s="419"/>
      <c r="AB196" s="419"/>
      <c r="AC196" s="419"/>
      <c r="AD196" s="419"/>
      <c r="AE196" s="419"/>
      <c r="AF196" s="419"/>
      <c r="AG196"/>
      <c r="AH196"/>
      <c r="AI196"/>
      <c r="AJ196"/>
      <c r="AK196"/>
      <c r="AL196"/>
      <c r="AM196"/>
    </row>
    <row r="197" spans="1:39" x14ac:dyDescent="0.2">
      <c r="A197" s="508"/>
      <c r="B197" s="423"/>
      <c r="C197" s="424"/>
      <c r="D197" s="425"/>
      <c r="E197" s="630"/>
      <c r="F197" s="425"/>
      <c r="G197" s="425"/>
      <c r="H197" s="425"/>
      <c r="I197" s="631"/>
      <c r="J197" s="632"/>
      <c r="K197" s="633"/>
      <c r="L197" s="632"/>
      <c r="M197" s="633"/>
      <c r="N197" s="632"/>
      <c r="O197" s="425"/>
      <c r="P197" s="634"/>
      <c r="Q197" s="425"/>
      <c r="R197" s="395"/>
      <c r="S197" s="425"/>
      <c r="T197" s="502"/>
      <c r="U197" s="366"/>
      <c r="V197" s="367"/>
      <c r="W197" s="367"/>
      <c r="X197" s="11"/>
      <c r="AG197"/>
      <c r="AH197"/>
      <c r="AI197"/>
      <c r="AJ197"/>
      <c r="AK197"/>
      <c r="AL197"/>
      <c r="AM197"/>
    </row>
    <row r="198" spans="1:39" x14ac:dyDescent="0.2">
      <c r="A198" s="624" t="s">
        <v>360</v>
      </c>
      <c r="B198" s="625"/>
      <c r="C198" s="626"/>
      <c r="D198" s="78"/>
      <c r="E198" s="627"/>
      <c r="F198" s="78"/>
      <c r="G198" s="78"/>
      <c r="H198" s="78"/>
      <c r="I198" s="628"/>
      <c r="J198" s="79"/>
      <c r="K198" s="629"/>
      <c r="L198" s="79"/>
      <c r="M198" s="629"/>
      <c r="N198" s="79"/>
      <c r="O198" s="78"/>
      <c r="P198" s="440"/>
      <c r="Q198" s="78"/>
      <c r="R198" s="76"/>
      <c r="S198" s="78"/>
      <c r="T198" s="502"/>
      <c r="U198" s="366"/>
      <c r="V198" s="367"/>
      <c r="W198" s="367"/>
      <c r="X198" s="11"/>
      <c r="AG198"/>
      <c r="AH198"/>
      <c r="AI198"/>
      <c r="AJ198"/>
      <c r="AK198"/>
      <c r="AL198"/>
      <c r="AM198"/>
    </row>
    <row r="199" spans="1:39" x14ac:dyDescent="0.2">
      <c r="A199" s="282"/>
      <c r="B199" s="284"/>
      <c r="C199" s="285"/>
      <c r="D199" s="69"/>
      <c r="E199" s="484"/>
      <c r="F199" s="58">
        <f t="shared" ref="F199:F207" si="154">D199/8</f>
        <v>0</v>
      </c>
      <c r="G199" s="223">
        <f t="shared" ref="G199:G207" si="155">E199*F199</f>
        <v>0</v>
      </c>
      <c r="H199" s="58"/>
      <c r="I199" s="485"/>
      <c r="J199" s="506">
        <f>I199*H199</f>
        <v>0</v>
      </c>
      <c r="K199" s="485"/>
      <c r="L199" s="506">
        <f t="shared" ref="L199:L207" si="156">K199*K$195</f>
        <v>0</v>
      </c>
      <c r="M199" s="485"/>
      <c r="N199" s="506">
        <f t="shared" ref="N199:N207" si="157">M199*(H199*1.5)</f>
        <v>0</v>
      </c>
      <c r="O199" s="58">
        <v>0</v>
      </c>
      <c r="P199" s="215">
        <v>0</v>
      </c>
      <c r="Q199" s="58">
        <v>0</v>
      </c>
      <c r="R199" s="490">
        <f>G199+J199+L199+N199+O199+Q199+P199</f>
        <v>0</v>
      </c>
      <c r="S199" s="57">
        <f t="shared" ref="S199:S207" si="158">-R199*S$195</f>
        <v>0</v>
      </c>
      <c r="T199" s="502"/>
      <c r="U199" s="366"/>
      <c r="V199" s="367"/>
      <c r="W199" s="367"/>
      <c r="X199" s="11"/>
      <c r="AG199"/>
      <c r="AH199"/>
      <c r="AI199"/>
      <c r="AJ199"/>
      <c r="AK199"/>
      <c r="AL199"/>
      <c r="AM199"/>
    </row>
    <row r="200" spans="1:39" x14ac:dyDescent="0.2">
      <c r="A200" s="282"/>
      <c r="B200" s="284"/>
      <c r="C200" s="285"/>
      <c r="D200" s="69"/>
      <c r="E200" s="484"/>
      <c r="F200" s="58">
        <f t="shared" si="154"/>
        <v>0</v>
      </c>
      <c r="G200" s="223">
        <f t="shared" si="155"/>
        <v>0</v>
      </c>
      <c r="H200" s="58"/>
      <c r="I200" s="485"/>
      <c r="J200" s="506">
        <f t="shared" ref="J200:J207" si="159">I200*H200</f>
        <v>0</v>
      </c>
      <c r="K200" s="485"/>
      <c r="L200" s="506">
        <f t="shared" si="156"/>
        <v>0</v>
      </c>
      <c r="M200" s="485"/>
      <c r="N200" s="506">
        <f t="shared" si="157"/>
        <v>0</v>
      </c>
      <c r="O200" s="58">
        <v>0</v>
      </c>
      <c r="P200" s="215">
        <v>0</v>
      </c>
      <c r="Q200" s="58">
        <v>0</v>
      </c>
      <c r="R200" s="490">
        <f t="shared" ref="R200:R202" si="160">G200+J200+L200+N200+O200+Q200+P200</f>
        <v>0</v>
      </c>
      <c r="S200" s="57">
        <f t="shared" si="158"/>
        <v>0</v>
      </c>
      <c r="T200" s="502"/>
      <c r="U200" s="366"/>
      <c r="V200" s="367"/>
      <c r="W200" s="367"/>
      <c r="X200" s="11"/>
      <c r="AG200"/>
      <c r="AH200"/>
      <c r="AI200"/>
      <c r="AJ200"/>
      <c r="AK200"/>
      <c r="AL200"/>
      <c r="AM200"/>
    </row>
    <row r="201" spans="1:39" x14ac:dyDescent="0.2">
      <c r="A201" s="282"/>
      <c r="B201" s="284"/>
      <c r="C201" s="285"/>
      <c r="D201" s="69"/>
      <c r="E201" s="484"/>
      <c r="F201" s="58">
        <f t="shared" si="154"/>
        <v>0</v>
      </c>
      <c r="G201" s="223">
        <f t="shared" si="155"/>
        <v>0</v>
      </c>
      <c r="H201" s="58"/>
      <c r="I201" s="485"/>
      <c r="J201" s="506">
        <f t="shared" si="159"/>
        <v>0</v>
      </c>
      <c r="K201" s="485"/>
      <c r="L201" s="506">
        <f t="shared" si="156"/>
        <v>0</v>
      </c>
      <c r="M201" s="485"/>
      <c r="N201" s="506">
        <f t="shared" si="157"/>
        <v>0</v>
      </c>
      <c r="O201" s="58">
        <v>0</v>
      </c>
      <c r="P201" s="215">
        <v>0</v>
      </c>
      <c r="Q201" s="58"/>
      <c r="R201" s="490">
        <f t="shared" si="160"/>
        <v>0</v>
      </c>
      <c r="S201" s="57">
        <f t="shared" si="158"/>
        <v>0</v>
      </c>
      <c r="T201" s="502"/>
      <c r="U201" s="366"/>
      <c r="V201" s="367"/>
      <c r="W201" s="367"/>
      <c r="X201" s="11"/>
      <c r="AG201"/>
      <c r="AH201"/>
      <c r="AI201"/>
      <c r="AJ201"/>
      <c r="AK201"/>
      <c r="AL201"/>
      <c r="AM201"/>
    </row>
    <row r="202" spans="1:39" x14ac:dyDescent="0.2">
      <c r="A202" s="282"/>
      <c r="B202" s="284"/>
      <c r="C202" s="285"/>
      <c r="D202" s="69"/>
      <c r="E202" s="484"/>
      <c r="F202" s="58">
        <f t="shared" si="154"/>
        <v>0</v>
      </c>
      <c r="G202" s="223">
        <f t="shared" si="155"/>
        <v>0</v>
      </c>
      <c r="H202" s="58"/>
      <c r="I202" s="485"/>
      <c r="J202" s="506">
        <f t="shared" si="159"/>
        <v>0</v>
      </c>
      <c r="K202" s="485"/>
      <c r="L202" s="506">
        <f t="shared" si="156"/>
        <v>0</v>
      </c>
      <c r="M202" s="485"/>
      <c r="N202" s="506">
        <f t="shared" si="157"/>
        <v>0</v>
      </c>
      <c r="O202" s="58">
        <v>0</v>
      </c>
      <c r="P202" s="215">
        <v>0</v>
      </c>
      <c r="Q202" s="58">
        <v>0</v>
      </c>
      <c r="R202" s="490">
        <f t="shared" si="160"/>
        <v>0</v>
      </c>
      <c r="S202" s="57">
        <f t="shared" si="158"/>
        <v>0</v>
      </c>
      <c r="T202" s="502"/>
      <c r="U202" s="366"/>
      <c r="V202" s="367"/>
      <c r="W202" s="367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/>
      <c r="AH202"/>
      <c r="AI202"/>
      <c r="AJ202"/>
      <c r="AK202"/>
      <c r="AL202"/>
      <c r="AM202"/>
    </row>
    <row r="203" spans="1:39" x14ac:dyDescent="0.2">
      <c r="A203" s="282"/>
      <c r="B203" s="284"/>
      <c r="C203" s="285"/>
      <c r="D203" s="69"/>
      <c r="E203" s="484"/>
      <c r="F203" s="58">
        <f t="shared" si="154"/>
        <v>0</v>
      </c>
      <c r="G203" s="223">
        <f t="shared" si="155"/>
        <v>0</v>
      </c>
      <c r="H203" s="58"/>
      <c r="I203" s="485"/>
      <c r="J203" s="506">
        <f t="shared" si="159"/>
        <v>0</v>
      </c>
      <c r="K203" s="485"/>
      <c r="L203" s="506">
        <f t="shared" si="156"/>
        <v>0</v>
      </c>
      <c r="M203" s="485"/>
      <c r="N203" s="506">
        <f t="shared" si="157"/>
        <v>0</v>
      </c>
      <c r="O203" s="58">
        <v>0</v>
      </c>
      <c r="P203" s="215">
        <v>0</v>
      </c>
      <c r="Q203" s="58">
        <v>0</v>
      </c>
      <c r="R203" s="490">
        <f>G203+J203+L203+N203+O203+Q203+P203</f>
        <v>0</v>
      </c>
      <c r="S203" s="57">
        <f t="shared" si="158"/>
        <v>0</v>
      </c>
      <c r="T203" s="502"/>
      <c r="U203" s="366"/>
      <c r="V203" s="367"/>
      <c r="W203" s="367"/>
      <c r="X203" s="11"/>
      <c r="AG203"/>
      <c r="AH203"/>
      <c r="AI203"/>
      <c r="AJ203"/>
      <c r="AK203"/>
      <c r="AL203"/>
      <c r="AM203"/>
    </row>
    <row r="204" spans="1:39" x14ac:dyDescent="0.2">
      <c r="A204" s="282"/>
      <c r="B204" s="284"/>
      <c r="C204" s="285"/>
      <c r="D204" s="69"/>
      <c r="E204" s="484"/>
      <c r="F204" s="58">
        <f>D204/8</f>
        <v>0</v>
      </c>
      <c r="G204" s="223">
        <f t="shared" ref="G204" si="161">E204*F204</f>
        <v>0</v>
      </c>
      <c r="H204" s="58"/>
      <c r="I204" s="485"/>
      <c r="J204" s="506">
        <f>I204*H204</f>
        <v>0</v>
      </c>
      <c r="K204" s="485"/>
      <c r="L204" s="506">
        <f t="shared" ref="L204" si="162">K204*K$195</f>
        <v>0</v>
      </c>
      <c r="M204" s="485"/>
      <c r="N204" s="506">
        <f t="shared" ref="N204" si="163">M204*(H204*1.5)</f>
        <v>0</v>
      </c>
      <c r="O204" s="58">
        <v>0</v>
      </c>
      <c r="P204" s="215">
        <v>0</v>
      </c>
      <c r="Q204" s="58">
        <v>0</v>
      </c>
      <c r="R204" s="490">
        <f>G204+J204+L204+N204+O204+Q204+P204</f>
        <v>0</v>
      </c>
      <c r="S204" s="518">
        <f t="shared" ref="S204" si="164">-R204*S$195</f>
        <v>0</v>
      </c>
      <c r="T204" s="502"/>
      <c r="U204" s="366"/>
      <c r="V204" s="367"/>
      <c r="W204" s="367"/>
      <c r="X204" s="419"/>
      <c r="Y204" s="419"/>
      <c r="Z204" s="419"/>
      <c r="AA204" s="419"/>
      <c r="AB204" s="419"/>
      <c r="AC204" s="419"/>
      <c r="AD204" s="419"/>
      <c r="AE204" s="419"/>
      <c r="AF204" s="419"/>
      <c r="AG204"/>
      <c r="AH204"/>
      <c r="AI204"/>
      <c r="AJ204"/>
      <c r="AK204"/>
      <c r="AL204"/>
      <c r="AM204"/>
    </row>
    <row r="205" spans="1:39" x14ac:dyDescent="0.2">
      <c r="A205" s="282"/>
      <c r="B205" s="284"/>
      <c r="C205" s="285"/>
      <c r="D205" s="69"/>
      <c r="E205" s="484"/>
      <c r="F205" s="58">
        <f t="shared" si="154"/>
        <v>0</v>
      </c>
      <c r="G205" s="223">
        <f t="shared" si="155"/>
        <v>0</v>
      </c>
      <c r="H205" s="58"/>
      <c r="I205" s="485"/>
      <c r="J205" s="506">
        <f t="shared" si="159"/>
        <v>0</v>
      </c>
      <c r="K205" s="485"/>
      <c r="L205" s="506">
        <f t="shared" si="156"/>
        <v>0</v>
      </c>
      <c r="M205" s="485"/>
      <c r="N205" s="506">
        <f t="shared" si="157"/>
        <v>0</v>
      </c>
      <c r="O205" s="58">
        <v>0</v>
      </c>
      <c r="P205" s="215">
        <v>0</v>
      </c>
      <c r="Q205" s="58">
        <v>0</v>
      </c>
      <c r="R205" s="490">
        <f>G205+J205+L205+N205+O205+Q205+P205</f>
        <v>0</v>
      </c>
      <c r="S205" s="518">
        <f>-R205*S$195</f>
        <v>0</v>
      </c>
      <c r="T205" s="502"/>
      <c r="U205" s="366"/>
      <c r="V205" s="367"/>
      <c r="W205" s="367"/>
      <c r="X205" s="11"/>
      <c r="AG205"/>
      <c r="AH205"/>
      <c r="AI205"/>
      <c r="AJ205"/>
      <c r="AK205"/>
      <c r="AL205"/>
      <c r="AM205"/>
    </row>
    <row r="206" spans="1:39" x14ac:dyDescent="0.2">
      <c r="A206" s="282"/>
      <c r="B206" s="284"/>
      <c r="C206" s="285"/>
      <c r="D206" s="69"/>
      <c r="E206" s="484"/>
      <c r="F206" s="58">
        <f t="shared" si="154"/>
        <v>0</v>
      </c>
      <c r="G206" s="223">
        <f t="shared" si="155"/>
        <v>0</v>
      </c>
      <c r="H206" s="58"/>
      <c r="I206" s="485"/>
      <c r="J206" s="506">
        <f t="shared" si="159"/>
        <v>0</v>
      </c>
      <c r="K206" s="485"/>
      <c r="L206" s="506">
        <f t="shared" si="156"/>
        <v>0</v>
      </c>
      <c r="M206" s="485"/>
      <c r="N206" s="506">
        <f t="shared" si="157"/>
        <v>0</v>
      </c>
      <c r="O206" s="58">
        <v>0</v>
      </c>
      <c r="P206" s="215">
        <v>0</v>
      </c>
      <c r="Q206" s="58">
        <v>0</v>
      </c>
      <c r="R206" s="490">
        <f>G206+J206+L206+N206+O206+Q206+P206</f>
        <v>0</v>
      </c>
      <c r="S206" s="57">
        <f t="shared" si="158"/>
        <v>0</v>
      </c>
      <c r="T206" s="502"/>
      <c r="U206" s="11"/>
      <c r="V206" s="11"/>
      <c r="W206" s="11"/>
      <c r="X206" s="11"/>
      <c r="AG206"/>
      <c r="AH206"/>
      <c r="AI206"/>
      <c r="AJ206"/>
      <c r="AK206"/>
      <c r="AL206"/>
      <c r="AM206"/>
    </row>
    <row r="207" spans="1:39" ht="12.75" customHeight="1" thickBot="1" x14ac:dyDescent="0.25">
      <c r="A207" s="282"/>
      <c r="B207" s="284"/>
      <c r="C207" s="285"/>
      <c r="D207" s="69"/>
      <c r="E207" s="484"/>
      <c r="F207" s="58">
        <f t="shared" si="154"/>
        <v>0</v>
      </c>
      <c r="G207" s="223">
        <f t="shared" si="155"/>
        <v>0</v>
      </c>
      <c r="H207" s="58"/>
      <c r="I207" s="485"/>
      <c r="J207" s="506">
        <f t="shared" si="159"/>
        <v>0</v>
      </c>
      <c r="K207" s="485"/>
      <c r="L207" s="506">
        <f t="shared" si="156"/>
        <v>0</v>
      </c>
      <c r="M207" s="485"/>
      <c r="N207" s="506">
        <f t="shared" si="157"/>
        <v>0</v>
      </c>
      <c r="O207" s="58">
        <v>0</v>
      </c>
      <c r="P207" s="215">
        <v>0</v>
      </c>
      <c r="Q207" s="58">
        <v>0</v>
      </c>
      <c r="R207" s="490">
        <f>G207+J207+L207+N207+O207+Q207+P207</f>
        <v>0</v>
      </c>
      <c r="S207" s="57">
        <f t="shared" si="158"/>
        <v>0</v>
      </c>
      <c r="T207" s="502"/>
      <c r="U207" s="11"/>
      <c r="V207" s="11"/>
      <c r="W207" s="11"/>
      <c r="X207" s="11"/>
      <c r="AG207"/>
      <c r="AH207"/>
      <c r="AI207"/>
      <c r="AJ207"/>
      <c r="AK207"/>
      <c r="AL207"/>
      <c r="AM207"/>
    </row>
    <row r="208" spans="1:39" ht="13.5" thickBot="1" x14ac:dyDescent="0.25">
      <c r="A208" s="70" t="s">
        <v>176</v>
      </c>
      <c r="B208" s="54"/>
      <c r="C208" s="54"/>
      <c r="D208" s="396"/>
      <c r="E208" s="408">
        <f>SUM(E196:E207)</f>
        <v>0</v>
      </c>
      <c r="F208" s="269"/>
      <c r="G208" s="71">
        <f>SUM(G196:G207)</f>
        <v>0</v>
      </c>
      <c r="H208" s="396"/>
      <c r="I208" s="475"/>
      <c r="J208" s="71">
        <f>SUM(J196:J207)</f>
        <v>0</v>
      </c>
      <c r="K208" s="395"/>
      <c r="L208" s="71">
        <f>SUM(L196:L207)</f>
        <v>0</v>
      </c>
      <c r="M208" s="46"/>
      <c r="N208" s="71">
        <f>SUM(N196:N207)</f>
        <v>0</v>
      </c>
      <c r="O208" s="71">
        <f>SUM(O196:O207)</f>
        <v>0</v>
      </c>
      <c r="P208" s="71">
        <f>SUM(P196:P207)</f>
        <v>0</v>
      </c>
      <c r="Q208" s="71">
        <f>SUM(Q196:Q207)</f>
        <v>0</v>
      </c>
      <c r="R208" s="71">
        <f>SUM(R196:R207)</f>
        <v>0</v>
      </c>
      <c r="S208" s="71">
        <f>SUM(S199:S207)</f>
        <v>0</v>
      </c>
      <c r="T208" s="502"/>
      <c r="U208" s="366"/>
      <c r="V208" s="367"/>
      <c r="W208" s="367"/>
      <c r="X208" s="419"/>
      <c r="Y208" s="419"/>
      <c r="Z208" s="419"/>
      <c r="AA208" s="419"/>
      <c r="AB208" s="419"/>
      <c r="AC208" s="419"/>
      <c r="AD208" s="419"/>
      <c r="AE208" s="419"/>
      <c r="AF208" s="419"/>
      <c r="AG208"/>
      <c r="AH208"/>
      <c r="AI208"/>
      <c r="AJ208"/>
      <c r="AK208"/>
      <c r="AL208"/>
      <c r="AM208"/>
    </row>
    <row r="209" spans="1:39" x14ac:dyDescent="0.2">
      <c r="A209" s="635" t="s">
        <v>365</v>
      </c>
      <c r="B209" s="75"/>
      <c r="C209" s="75"/>
      <c r="D209" s="76"/>
      <c r="E209" s="157"/>
      <c r="F209" s="76"/>
      <c r="G209" s="76"/>
      <c r="H209" s="76"/>
      <c r="I209" s="473"/>
      <c r="J209" s="76"/>
      <c r="K209" s="227"/>
      <c r="L209" s="76"/>
      <c r="M209" s="77"/>
      <c r="N209" s="76"/>
      <c r="O209" s="76"/>
      <c r="P209" s="440"/>
      <c r="Q209" s="80"/>
      <c r="R209" s="78"/>
      <c r="S209" s="79"/>
      <c r="T209" s="503"/>
      <c r="U209" s="409"/>
      <c r="V209" s="409"/>
      <c r="W209" s="409"/>
      <c r="X209" s="419"/>
      <c r="Y209" s="419"/>
      <c r="Z209" s="419"/>
      <c r="AA209" s="419"/>
      <c r="AB209" s="419"/>
      <c r="AC209" s="419"/>
      <c r="AD209" s="419"/>
      <c r="AE209" s="419"/>
      <c r="AF209" s="419"/>
      <c r="AG209"/>
      <c r="AH209"/>
      <c r="AI209"/>
      <c r="AJ209"/>
      <c r="AK209"/>
      <c r="AL209"/>
      <c r="AM209"/>
    </row>
    <row r="210" spans="1:39" x14ac:dyDescent="0.2">
      <c r="A210" s="283"/>
      <c r="B210" s="284"/>
      <c r="C210" s="285"/>
      <c r="D210" s="69"/>
      <c r="E210" s="484"/>
      <c r="F210" s="58">
        <f>D210/8</f>
        <v>0</v>
      </c>
      <c r="G210" s="223">
        <f>E210*F210</f>
        <v>0</v>
      </c>
      <c r="H210" s="58"/>
      <c r="I210" s="485"/>
      <c r="J210" s="506">
        <f>I210*H210</f>
        <v>0</v>
      </c>
      <c r="K210" s="505"/>
      <c r="L210" s="506">
        <f>K210*$K$209</f>
        <v>0</v>
      </c>
      <c r="M210" s="505"/>
      <c r="N210" s="506">
        <f>M210*(H210*1.5)</f>
        <v>0</v>
      </c>
      <c r="O210" s="58">
        <v>0</v>
      </c>
      <c r="P210" s="215">
        <v>0</v>
      </c>
      <c r="Q210" s="58">
        <v>0</v>
      </c>
      <c r="R210" s="490">
        <f>G210+J210+L210+N210+O210+Q210+P210</f>
        <v>0</v>
      </c>
      <c r="S210" s="518">
        <f>-R210*S$195</f>
        <v>0</v>
      </c>
      <c r="T210" s="503"/>
      <c r="U210" s="409"/>
      <c r="V210" s="409"/>
      <c r="W210" s="409"/>
      <c r="X210" s="419"/>
      <c r="Y210" s="419"/>
      <c r="Z210" s="419"/>
      <c r="AA210" s="419"/>
      <c r="AB210" s="419"/>
      <c r="AC210" s="419"/>
      <c r="AD210" s="419"/>
      <c r="AE210" s="419"/>
      <c r="AF210" s="419"/>
      <c r="AG210"/>
      <c r="AH210"/>
      <c r="AI210"/>
      <c r="AJ210"/>
      <c r="AK210"/>
      <c r="AL210"/>
      <c r="AM210"/>
    </row>
    <row r="211" spans="1:39" x14ac:dyDescent="0.2">
      <c r="A211" s="508"/>
      <c r="B211" s="423"/>
      <c r="C211" s="424"/>
      <c r="D211" s="425"/>
      <c r="E211" s="630"/>
      <c r="F211" s="425"/>
      <c r="G211" s="425"/>
      <c r="H211" s="425"/>
      <c r="I211" s="631"/>
      <c r="J211" s="632"/>
      <c r="K211" s="633"/>
      <c r="L211" s="632"/>
      <c r="M211" s="633"/>
      <c r="N211" s="632"/>
      <c r="O211" s="425"/>
      <c r="P211" s="634"/>
      <c r="Q211" s="425"/>
      <c r="R211" s="395"/>
      <c r="S211" s="425"/>
      <c r="T211" s="502"/>
      <c r="U211" s="366"/>
      <c r="V211" s="367"/>
      <c r="W211" s="367"/>
      <c r="X211" s="11"/>
      <c r="AG211"/>
      <c r="AH211"/>
      <c r="AI211"/>
      <c r="AJ211"/>
      <c r="AK211"/>
      <c r="AL211"/>
      <c r="AM211"/>
    </row>
    <row r="212" spans="1:39" x14ac:dyDescent="0.2">
      <c r="A212" s="624" t="s">
        <v>361</v>
      </c>
      <c r="B212" s="625"/>
      <c r="C212" s="626"/>
      <c r="D212" s="78"/>
      <c r="E212" s="627"/>
      <c r="F212" s="78"/>
      <c r="G212" s="78"/>
      <c r="H212" s="78"/>
      <c r="I212" s="628"/>
      <c r="J212" s="79"/>
      <c r="K212" s="629"/>
      <c r="L212" s="79"/>
      <c r="M212" s="629"/>
      <c r="N212" s="79"/>
      <c r="O212" s="78"/>
      <c r="P212" s="440"/>
      <c r="Q212" s="78"/>
      <c r="R212" s="76"/>
      <c r="S212" s="78"/>
      <c r="T212" s="502"/>
      <c r="U212" s="366"/>
      <c r="V212" s="367"/>
      <c r="W212" s="367"/>
      <c r="X212" s="419"/>
      <c r="Y212" s="419"/>
      <c r="Z212" s="419"/>
      <c r="AA212" s="419"/>
      <c r="AB212" s="419"/>
      <c r="AC212" s="419"/>
      <c r="AD212" s="419"/>
      <c r="AE212" s="419"/>
      <c r="AF212" s="419"/>
      <c r="AG212"/>
      <c r="AH212"/>
      <c r="AI212"/>
      <c r="AJ212"/>
      <c r="AK212"/>
      <c r="AL212"/>
      <c r="AM212"/>
    </row>
    <row r="213" spans="1:39" x14ac:dyDescent="0.2">
      <c r="A213" s="283"/>
      <c r="B213" s="284"/>
      <c r="C213" s="285"/>
      <c r="D213" s="69"/>
      <c r="E213" s="484"/>
      <c r="F213" s="58">
        <f>D213/8</f>
        <v>0</v>
      </c>
      <c r="G213" s="223">
        <f>E213*F213</f>
        <v>0</v>
      </c>
      <c r="H213" s="58"/>
      <c r="I213" s="485"/>
      <c r="J213" s="506">
        <f>I213*H213</f>
        <v>0</v>
      </c>
      <c r="K213" s="505"/>
      <c r="L213" s="506">
        <f>K213*$K$209</f>
        <v>0</v>
      </c>
      <c r="M213" s="505"/>
      <c r="N213" s="506">
        <f>M213*(H213*1.5)</f>
        <v>0</v>
      </c>
      <c r="O213" s="58">
        <v>0</v>
      </c>
      <c r="P213" s="215">
        <v>0</v>
      </c>
      <c r="Q213" s="58">
        <v>0</v>
      </c>
      <c r="R213" s="490">
        <f t="shared" ref="R213:R225" si="165">G213+J213+L213+N213+O213+Q213+P213</f>
        <v>0</v>
      </c>
      <c r="S213" s="57">
        <f t="shared" ref="S213:S225" si="166">-R213*S$195</f>
        <v>0</v>
      </c>
      <c r="T213" s="502"/>
      <c r="U213" s="366"/>
      <c r="V213" s="367"/>
      <c r="W213" s="367"/>
      <c r="X213" s="419"/>
      <c r="Y213" s="419"/>
      <c r="Z213" s="419"/>
      <c r="AA213" s="419"/>
      <c r="AB213" s="419"/>
      <c r="AC213" s="419"/>
      <c r="AD213" s="419"/>
      <c r="AE213" s="419"/>
      <c r="AF213" s="419"/>
      <c r="AG213"/>
      <c r="AH213"/>
      <c r="AI213"/>
      <c r="AJ213"/>
      <c r="AK213"/>
      <c r="AL213"/>
      <c r="AM213"/>
    </row>
    <row r="214" spans="1:39" x14ac:dyDescent="0.2">
      <c r="A214" s="283"/>
      <c r="B214" s="284"/>
      <c r="C214" s="285"/>
      <c r="D214" s="69"/>
      <c r="E214" s="484"/>
      <c r="F214" s="58">
        <f>D214/8</f>
        <v>0</v>
      </c>
      <c r="G214" s="223">
        <f>E214*F214</f>
        <v>0</v>
      </c>
      <c r="H214" s="58"/>
      <c r="I214" s="485"/>
      <c r="J214" s="506">
        <f>I214*H214</f>
        <v>0</v>
      </c>
      <c r="K214" s="505"/>
      <c r="L214" s="506">
        <f>K214*$K$209</f>
        <v>0</v>
      </c>
      <c r="M214" s="505"/>
      <c r="N214" s="506">
        <f>M214*(H214*1.5)</f>
        <v>0</v>
      </c>
      <c r="O214" s="58">
        <v>0</v>
      </c>
      <c r="P214" s="215">
        <v>0</v>
      </c>
      <c r="Q214" s="58">
        <v>0</v>
      </c>
      <c r="R214" s="490">
        <f t="shared" si="165"/>
        <v>0</v>
      </c>
      <c r="S214" s="518">
        <f t="shared" si="166"/>
        <v>0</v>
      </c>
      <c r="T214" s="502"/>
      <c r="U214" s="366"/>
      <c r="V214" s="367"/>
      <c r="W214" s="367"/>
      <c r="X214" s="419"/>
      <c r="Y214" s="419"/>
      <c r="Z214" s="419"/>
      <c r="AA214" s="419"/>
      <c r="AB214" s="419"/>
      <c r="AC214" s="419"/>
      <c r="AD214" s="419"/>
      <c r="AE214" s="419"/>
      <c r="AF214" s="419"/>
      <c r="AG214"/>
      <c r="AH214"/>
      <c r="AI214"/>
      <c r="AJ214"/>
      <c r="AK214"/>
      <c r="AL214"/>
      <c r="AM214"/>
    </row>
    <row r="215" spans="1:39" x14ac:dyDescent="0.2">
      <c r="A215" s="283"/>
      <c r="B215" s="284"/>
      <c r="C215" s="285"/>
      <c r="D215" s="69"/>
      <c r="E215" s="484"/>
      <c r="F215" s="58">
        <f>D215/8</f>
        <v>0</v>
      </c>
      <c r="G215" s="223">
        <f>E215*F215</f>
        <v>0</v>
      </c>
      <c r="H215" s="58"/>
      <c r="I215" s="485"/>
      <c r="J215" s="506">
        <f>I215*H215</f>
        <v>0</v>
      </c>
      <c r="K215" s="505"/>
      <c r="L215" s="506">
        <f>K215*$K$209</f>
        <v>0</v>
      </c>
      <c r="M215" s="505"/>
      <c r="N215" s="506">
        <f>M215*(H215*1.5)</f>
        <v>0</v>
      </c>
      <c r="O215" s="58">
        <v>0</v>
      </c>
      <c r="P215" s="215">
        <v>0</v>
      </c>
      <c r="Q215" s="58">
        <v>0</v>
      </c>
      <c r="R215" s="490">
        <f t="shared" si="165"/>
        <v>0</v>
      </c>
      <c r="S215" s="518">
        <f t="shared" si="166"/>
        <v>0</v>
      </c>
      <c r="T215" s="502"/>
      <c r="U215" s="366"/>
      <c r="V215" s="367"/>
      <c r="W215" s="367"/>
      <c r="X215" s="419"/>
      <c r="Y215" s="419"/>
      <c r="Z215" s="419"/>
      <c r="AA215" s="419"/>
      <c r="AB215" s="419"/>
      <c r="AC215" s="419"/>
      <c r="AD215" s="419"/>
      <c r="AE215" s="419"/>
      <c r="AF215" s="419"/>
      <c r="AG215"/>
      <c r="AH215"/>
      <c r="AI215"/>
      <c r="AJ215"/>
      <c r="AK215"/>
      <c r="AL215"/>
      <c r="AM215"/>
    </row>
    <row r="216" spans="1:39" x14ac:dyDescent="0.2">
      <c r="A216" s="283"/>
      <c r="B216" s="284"/>
      <c r="C216" s="285"/>
      <c r="D216" s="69"/>
      <c r="E216" s="484"/>
      <c r="F216" s="58">
        <f>D216/8</f>
        <v>0</v>
      </c>
      <c r="G216" s="223">
        <f>E216*F216</f>
        <v>0</v>
      </c>
      <c r="H216" s="58"/>
      <c r="I216" s="485"/>
      <c r="J216" s="506">
        <f>I216*H216</f>
        <v>0</v>
      </c>
      <c r="K216" s="505"/>
      <c r="L216" s="506">
        <f t="shared" ref="L216:L222" si="167">K216*$K$209</f>
        <v>0</v>
      </c>
      <c r="M216" s="505"/>
      <c r="N216" s="506">
        <f>M216*(H216*1.5)</f>
        <v>0</v>
      </c>
      <c r="O216" s="58">
        <v>0</v>
      </c>
      <c r="P216" s="215">
        <v>0</v>
      </c>
      <c r="Q216" s="58">
        <v>0</v>
      </c>
      <c r="R216" s="490">
        <f t="shared" si="165"/>
        <v>0</v>
      </c>
      <c r="S216" s="518">
        <f t="shared" si="166"/>
        <v>0</v>
      </c>
      <c r="T216" s="502"/>
      <c r="U216" s="366"/>
      <c r="V216" s="367"/>
      <c r="W216" s="367"/>
      <c r="X216" s="419"/>
      <c r="Y216" s="419"/>
      <c r="Z216" s="419"/>
      <c r="AA216" s="419"/>
      <c r="AB216" s="419"/>
      <c r="AC216" s="419"/>
      <c r="AD216" s="419"/>
      <c r="AE216" s="419"/>
      <c r="AF216" s="419"/>
      <c r="AG216"/>
      <c r="AH216"/>
      <c r="AI216"/>
      <c r="AJ216"/>
      <c r="AK216"/>
      <c r="AL216"/>
      <c r="AM216"/>
    </row>
    <row r="217" spans="1:39" x14ac:dyDescent="0.2">
      <c r="A217" s="283"/>
      <c r="B217" s="284"/>
      <c r="C217" s="285"/>
      <c r="D217" s="69"/>
      <c r="E217" s="484"/>
      <c r="F217" s="58">
        <f t="shared" ref="F217:F225" si="168">D217/8</f>
        <v>0</v>
      </c>
      <c r="G217" s="223">
        <f t="shared" ref="G217:G225" si="169">E217*F217</f>
        <v>0</v>
      </c>
      <c r="H217" s="58"/>
      <c r="I217" s="485"/>
      <c r="J217" s="506">
        <f t="shared" ref="J217:J225" si="170">I217*H217</f>
        <v>0</v>
      </c>
      <c r="K217" s="505"/>
      <c r="L217" s="506">
        <f t="shared" si="167"/>
        <v>0</v>
      </c>
      <c r="M217" s="505"/>
      <c r="N217" s="506">
        <f t="shared" ref="N217:N225" si="171">M217*(H217*1.5)</f>
        <v>0</v>
      </c>
      <c r="O217" s="58">
        <v>0</v>
      </c>
      <c r="P217" s="215">
        <v>0</v>
      </c>
      <c r="Q217" s="58">
        <v>0</v>
      </c>
      <c r="R217" s="490">
        <f t="shared" si="165"/>
        <v>0</v>
      </c>
      <c r="S217" s="518">
        <f t="shared" si="166"/>
        <v>0</v>
      </c>
      <c r="T217" s="502"/>
      <c r="U217" s="366"/>
      <c r="V217" s="367"/>
      <c r="W217" s="367"/>
      <c r="X217" s="11"/>
      <c r="AG217"/>
      <c r="AH217"/>
      <c r="AI217"/>
      <c r="AJ217"/>
      <c r="AK217"/>
      <c r="AL217"/>
      <c r="AM217"/>
    </row>
    <row r="218" spans="1:39" x14ac:dyDescent="0.2">
      <c r="A218" s="283"/>
      <c r="B218" s="284"/>
      <c r="C218" s="285"/>
      <c r="D218" s="69"/>
      <c r="E218" s="484"/>
      <c r="F218" s="58">
        <f>D218/8</f>
        <v>0</v>
      </c>
      <c r="G218" s="223">
        <f>E218*F218</f>
        <v>0</v>
      </c>
      <c r="H218" s="58"/>
      <c r="I218" s="485"/>
      <c r="J218" s="506">
        <f>I218*H218</f>
        <v>0</v>
      </c>
      <c r="K218" s="505"/>
      <c r="L218" s="506">
        <f>K218*$K$209</f>
        <v>0</v>
      </c>
      <c r="M218" s="505"/>
      <c r="N218" s="506">
        <f>M218*(H218*1.5)</f>
        <v>0</v>
      </c>
      <c r="O218" s="58">
        <v>0</v>
      </c>
      <c r="P218" s="215">
        <v>0</v>
      </c>
      <c r="Q218" s="58">
        <v>0</v>
      </c>
      <c r="R218" s="490">
        <f t="shared" si="165"/>
        <v>0</v>
      </c>
      <c r="S218" s="518">
        <f>-R218*S$195</f>
        <v>0</v>
      </c>
      <c r="T218" s="502"/>
      <c r="U218" s="366"/>
      <c r="V218" s="367"/>
      <c r="W218" s="367"/>
      <c r="X218" s="11"/>
      <c r="AG218"/>
      <c r="AH218"/>
      <c r="AI218"/>
      <c r="AJ218"/>
      <c r="AK218"/>
      <c r="AL218"/>
      <c r="AM218"/>
    </row>
    <row r="219" spans="1:39" x14ac:dyDescent="0.2">
      <c r="A219" s="282"/>
      <c r="B219" s="284"/>
      <c r="C219" s="285"/>
      <c r="D219" s="69"/>
      <c r="E219" s="484"/>
      <c r="F219" s="58">
        <f t="shared" si="168"/>
        <v>0</v>
      </c>
      <c r="G219" s="223">
        <f t="shared" si="169"/>
        <v>0</v>
      </c>
      <c r="H219" s="58"/>
      <c r="I219" s="485"/>
      <c r="J219" s="506">
        <f t="shared" si="170"/>
        <v>0</v>
      </c>
      <c r="K219" s="505"/>
      <c r="L219" s="506">
        <f t="shared" si="167"/>
        <v>0</v>
      </c>
      <c r="M219" s="505"/>
      <c r="N219" s="506">
        <f t="shared" si="171"/>
        <v>0</v>
      </c>
      <c r="O219" s="58">
        <v>0</v>
      </c>
      <c r="P219" s="215">
        <v>0</v>
      </c>
      <c r="Q219" s="58">
        <v>0</v>
      </c>
      <c r="R219" s="490">
        <f t="shared" si="165"/>
        <v>0</v>
      </c>
      <c r="S219" s="57">
        <f t="shared" si="166"/>
        <v>0</v>
      </c>
      <c r="T219" s="502"/>
      <c r="U219" s="366"/>
      <c r="V219" s="367"/>
      <c r="W219" s="367"/>
      <c r="X219" s="11"/>
      <c r="AG219"/>
      <c r="AH219"/>
      <c r="AI219"/>
      <c r="AJ219"/>
      <c r="AK219"/>
      <c r="AL219"/>
      <c r="AM219"/>
    </row>
    <row r="220" spans="1:39" x14ac:dyDescent="0.2">
      <c r="A220" s="282"/>
      <c r="B220" s="284"/>
      <c r="C220" s="285"/>
      <c r="D220" s="69"/>
      <c r="E220" s="484"/>
      <c r="F220" s="58">
        <f t="shared" si="168"/>
        <v>0</v>
      </c>
      <c r="G220" s="223">
        <f t="shared" si="169"/>
        <v>0</v>
      </c>
      <c r="H220" s="58"/>
      <c r="I220" s="485"/>
      <c r="J220" s="506">
        <f t="shared" si="170"/>
        <v>0</v>
      </c>
      <c r="K220" s="505"/>
      <c r="L220" s="506">
        <f t="shared" si="167"/>
        <v>0</v>
      </c>
      <c r="M220" s="505"/>
      <c r="N220" s="506">
        <f t="shared" si="171"/>
        <v>0</v>
      </c>
      <c r="O220" s="58">
        <v>0</v>
      </c>
      <c r="P220" s="215">
        <v>0</v>
      </c>
      <c r="Q220" s="58">
        <v>0</v>
      </c>
      <c r="R220" s="490">
        <f t="shared" si="165"/>
        <v>0</v>
      </c>
      <c r="S220" s="57">
        <f t="shared" si="166"/>
        <v>0</v>
      </c>
      <c r="T220" s="502"/>
      <c r="U220" s="366"/>
      <c r="V220" s="367"/>
      <c r="W220" s="367"/>
      <c r="X220" s="419"/>
      <c r="Y220" s="419"/>
      <c r="Z220" s="419"/>
      <c r="AA220" s="419"/>
      <c r="AB220" s="419"/>
      <c r="AC220" s="419"/>
      <c r="AD220" s="419"/>
      <c r="AE220" s="419"/>
      <c r="AF220" s="419"/>
      <c r="AG220"/>
      <c r="AH220"/>
      <c r="AI220"/>
      <c r="AJ220"/>
      <c r="AK220"/>
      <c r="AL220"/>
      <c r="AM220"/>
    </row>
    <row r="221" spans="1:39" x14ac:dyDescent="0.2">
      <c r="A221" s="282"/>
      <c r="B221" s="284"/>
      <c r="C221" s="285"/>
      <c r="D221" s="69"/>
      <c r="E221" s="484"/>
      <c r="F221" s="58">
        <f t="shared" si="168"/>
        <v>0</v>
      </c>
      <c r="G221" s="223">
        <f t="shared" si="169"/>
        <v>0</v>
      </c>
      <c r="H221" s="58"/>
      <c r="I221" s="485"/>
      <c r="J221" s="506">
        <f t="shared" si="170"/>
        <v>0</v>
      </c>
      <c r="K221" s="505"/>
      <c r="L221" s="506">
        <f t="shared" si="167"/>
        <v>0</v>
      </c>
      <c r="M221" s="505"/>
      <c r="N221" s="506">
        <f t="shared" si="171"/>
        <v>0</v>
      </c>
      <c r="O221" s="58">
        <v>0</v>
      </c>
      <c r="P221" s="215">
        <v>0</v>
      </c>
      <c r="Q221" s="58">
        <v>0</v>
      </c>
      <c r="R221" s="490">
        <f t="shared" si="165"/>
        <v>0</v>
      </c>
      <c r="S221" s="57">
        <f t="shared" si="166"/>
        <v>0</v>
      </c>
      <c r="T221" s="502"/>
      <c r="U221" s="366"/>
      <c r="V221" s="367"/>
      <c r="W221" s="367"/>
      <c r="X221" s="419"/>
      <c r="Y221" s="419"/>
      <c r="Z221" s="419"/>
      <c r="AA221" s="419"/>
      <c r="AB221" s="419"/>
      <c r="AC221" s="419"/>
      <c r="AD221" s="419"/>
      <c r="AE221" s="419"/>
      <c r="AF221" s="419"/>
      <c r="AG221"/>
      <c r="AH221"/>
      <c r="AI221"/>
      <c r="AJ221"/>
      <c r="AK221"/>
      <c r="AL221"/>
      <c r="AM221"/>
    </row>
    <row r="222" spans="1:39" x14ac:dyDescent="0.2">
      <c r="A222" s="282"/>
      <c r="B222" s="284"/>
      <c r="C222" s="285"/>
      <c r="D222" s="69"/>
      <c r="E222" s="484"/>
      <c r="F222" s="58">
        <f>D222/8</f>
        <v>0</v>
      </c>
      <c r="G222" s="223">
        <f>E222*F222</f>
        <v>0</v>
      </c>
      <c r="H222" s="58"/>
      <c r="I222" s="485"/>
      <c r="J222" s="506">
        <f>I222*H222</f>
        <v>0</v>
      </c>
      <c r="K222" s="505"/>
      <c r="L222" s="506">
        <f t="shared" si="167"/>
        <v>0</v>
      </c>
      <c r="M222" s="505"/>
      <c r="N222" s="506">
        <f>M222*(H222*1.5)</f>
        <v>0</v>
      </c>
      <c r="O222" s="58">
        <v>0</v>
      </c>
      <c r="P222" s="215">
        <v>0</v>
      </c>
      <c r="Q222" s="58">
        <v>0</v>
      </c>
      <c r="R222" s="490">
        <f t="shared" si="165"/>
        <v>0</v>
      </c>
      <c r="S222" s="518">
        <f t="shared" si="166"/>
        <v>0</v>
      </c>
      <c r="T222" s="502"/>
      <c r="U222" s="366"/>
      <c r="V222" s="367"/>
      <c r="W222" s="367"/>
      <c r="X222" s="419"/>
      <c r="Y222" s="419"/>
      <c r="Z222" s="419"/>
      <c r="AA222" s="419"/>
      <c r="AB222" s="419"/>
      <c r="AC222" s="419"/>
      <c r="AD222" s="419"/>
      <c r="AE222" s="419"/>
      <c r="AF222" s="419"/>
      <c r="AG222"/>
      <c r="AH222"/>
      <c r="AI222"/>
      <c r="AJ222"/>
      <c r="AK222"/>
      <c r="AL222"/>
      <c r="AM222"/>
    </row>
    <row r="223" spans="1:39" x14ac:dyDescent="0.2">
      <c r="A223" s="282"/>
      <c r="B223" s="284"/>
      <c r="C223" s="285"/>
      <c r="D223" s="69"/>
      <c r="E223" s="484"/>
      <c r="F223" s="58">
        <f>D223/8</f>
        <v>0</v>
      </c>
      <c r="G223" s="223">
        <f>E223*F223</f>
        <v>0</v>
      </c>
      <c r="H223" s="58"/>
      <c r="I223" s="485"/>
      <c r="J223" s="506">
        <f>I223*H223</f>
        <v>0</v>
      </c>
      <c r="K223" s="505"/>
      <c r="L223" s="506">
        <f>K223*$K$209</f>
        <v>0</v>
      </c>
      <c r="M223" s="505"/>
      <c r="N223" s="506">
        <f>M223*(H223*1.5)</f>
        <v>0</v>
      </c>
      <c r="O223" s="58">
        <v>0</v>
      </c>
      <c r="P223" s="215">
        <v>0</v>
      </c>
      <c r="Q223" s="58">
        <v>0</v>
      </c>
      <c r="R223" s="490">
        <f t="shared" si="165"/>
        <v>0</v>
      </c>
      <c r="S223" s="518">
        <f t="shared" si="166"/>
        <v>0</v>
      </c>
      <c r="T223" s="502"/>
      <c r="U223" s="366"/>
      <c r="V223" s="367"/>
      <c r="W223" s="367"/>
      <c r="X223" s="11"/>
      <c r="AG223"/>
      <c r="AH223"/>
      <c r="AI223"/>
      <c r="AJ223"/>
      <c r="AK223"/>
      <c r="AL223"/>
      <c r="AM223"/>
    </row>
    <row r="224" spans="1:39" x14ac:dyDescent="0.2">
      <c r="A224" s="282"/>
      <c r="B224" s="284"/>
      <c r="C224" s="285"/>
      <c r="D224" s="69"/>
      <c r="E224" s="484"/>
      <c r="F224" s="58">
        <f>D224/8</f>
        <v>0</v>
      </c>
      <c r="G224" s="223">
        <f>E224*F224</f>
        <v>0</v>
      </c>
      <c r="H224" s="58"/>
      <c r="I224" s="485"/>
      <c r="J224" s="506">
        <f>I224*H224</f>
        <v>0</v>
      </c>
      <c r="K224" s="505"/>
      <c r="L224" s="506">
        <f>K224*$K$209</f>
        <v>0</v>
      </c>
      <c r="M224" s="505"/>
      <c r="N224" s="506">
        <f>M224*(H224*1.5)</f>
        <v>0</v>
      </c>
      <c r="O224" s="58">
        <v>0</v>
      </c>
      <c r="P224" s="215">
        <v>0</v>
      </c>
      <c r="Q224" s="58">
        <v>0</v>
      </c>
      <c r="R224" s="490">
        <f t="shared" si="165"/>
        <v>0</v>
      </c>
      <c r="S224" s="518">
        <f t="shared" si="166"/>
        <v>0</v>
      </c>
      <c r="T224" s="502"/>
      <c r="U224" s="11"/>
      <c r="V224" s="11"/>
      <c r="W224" s="11"/>
      <c r="X224" s="11"/>
      <c r="AG224"/>
      <c r="AH224"/>
      <c r="AI224"/>
      <c r="AJ224"/>
      <c r="AK224"/>
      <c r="AL224"/>
      <c r="AM224"/>
    </row>
    <row r="225" spans="1:99" ht="13.5" thickBot="1" x14ac:dyDescent="0.25">
      <c r="A225" s="282"/>
      <c r="B225" s="284"/>
      <c r="C225" s="285"/>
      <c r="D225" s="69"/>
      <c r="E225" s="484"/>
      <c r="F225" s="58">
        <f t="shared" si="168"/>
        <v>0</v>
      </c>
      <c r="G225" s="223">
        <f t="shared" si="169"/>
        <v>0</v>
      </c>
      <c r="H225" s="58"/>
      <c r="I225" s="485"/>
      <c r="J225" s="506">
        <f t="shared" si="170"/>
        <v>0</v>
      </c>
      <c r="K225" s="505"/>
      <c r="L225" s="506">
        <f>K225*$K$209</f>
        <v>0</v>
      </c>
      <c r="M225" s="505"/>
      <c r="N225" s="506">
        <f t="shared" si="171"/>
        <v>0</v>
      </c>
      <c r="O225" s="58">
        <v>0</v>
      </c>
      <c r="P225" s="215">
        <v>0</v>
      </c>
      <c r="Q225" s="58">
        <v>0</v>
      </c>
      <c r="R225" s="490">
        <f t="shared" si="165"/>
        <v>0</v>
      </c>
      <c r="S225" s="57">
        <f t="shared" si="166"/>
        <v>0</v>
      </c>
      <c r="T225" s="502"/>
      <c r="U225" s="11"/>
      <c r="V225" s="11"/>
      <c r="W225" s="11"/>
      <c r="X225" s="11"/>
      <c r="AG225"/>
      <c r="AH225"/>
      <c r="AI225"/>
      <c r="AJ225"/>
      <c r="AK225"/>
      <c r="AL225"/>
      <c r="AM225"/>
    </row>
    <row r="226" spans="1:99" ht="13.5" thickBot="1" x14ac:dyDescent="0.25">
      <c r="A226" s="70" t="s">
        <v>177</v>
      </c>
      <c r="B226" s="54"/>
      <c r="C226" s="54"/>
      <c r="D226" s="415"/>
      <c r="E226" s="408">
        <f>SUM(E210:E225)</f>
        <v>0</v>
      </c>
      <c r="F226" s="404"/>
      <c r="G226" s="661">
        <f>SUM(G210:G225)</f>
        <v>0</v>
      </c>
      <c r="H226" s="396"/>
      <c r="I226" s="475"/>
      <c r="J226" s="661">
        <f>SUM(J210:J225)</f>
        <v>0</v>
      </c>
      <c r="K226" s="395"/>
      <c r="L226" s="661">
        <f>SUM(L210:L225)</f>
        <v>0</v>
      </c>
      <c r="M226" s="46"/>
      <c r="N226" s="661">
        <f t="shared" ref="N226:S226" si="172">SUM(N210:N225)</f>
        <v>0</v>
      </c>
      <c r="O226" s="661">
        <f t="shared" si="172"/>
        <v>0</v>
      </c>
      <c r="P226" s="661">
        <f t="shared" si="172"/>
        <v>0</v>
      </c>
      <c r="Q226" s="661">
        <f t="shared" si="172"/>
        <v>0</v>
      </c>
      <c r="R226" s="71">
        <f t="shared" si="172"/>
        <v>0</v>
      </c>
      <c r="S226" s="662">
        <f t="shared" si="172"/>
        <v>0</v>
      </c>
      <c r="T226" s="502"/>
      <c r="U226" s="11"/>
      <c r="V226" s="11"/>
      <c r="W226" s="11"/>
      <c r="X226" s="11"/>
      <c r="AG226"/>
      <c r="AH226"/>
      <c r="AI226"/>
      <c r="AJ226"/>
      <c r="AK226"/>
      <c r="AL226"/>
      <c r="AM226"/>
    </row>
    <row r="227" spans="1:99" s="1" customFormat="1" x14ac:dyDescent="0.2">
      <c r="A227" s="412"/>
      <c r="B227" s="54"/>
      <c r="C227" s="54"/>
      <c r="D227" s="74"/>
      <c r="E227" s="414"/>
      <c r="F227" s="74"/>
      <c r="G227" s="395"/>
      <c r="H227" s="74"/>
      <c r="I227" s="476"/>
      <c r="J227" s="395"/>
      <c r="K227" s="74"/>
      <c r="L227" s="395"/>
      <c r="M227" s="46"/>
      <c r="N227" s="395"/>
      <c r="O227" s="395"/>
      <c r="P227" s="440"/>
      <c r="Q227" s="74"/>
      <c r="R227" s="74"/>
      <c r="S227" s="74"/>
      <c r="T227" s="502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</row>
    <row r="228" spans="1:99" s="1" customFormat="1" ht="13.5" thickBot="1" x14ac:dyDescent="0.25">
      <c r="A228" s="413"/>
      <c r="B228" s="54"/>
      <c r="C228" s="54"/>
      <c r="D228" s="74"/>
      <c r="E228" s="411"/>
      <c r="F228" s="74"/>
      <c r="G228" s="74"/>
      <c r="H228" s="74"/>
      <c r="I228" s="476"/>
      <c r="J228" s="74"/>
      <c r="K228" s="74"/>
      <c r="L228" s="74"/>
      <c r="M228" s="46"/>
      <c r="N228" s="74"/>
      <c r="O228" s="74"/>
      <c r="P228" s="440"/>
      <c r="Q228" s="74"/>
      <c r="R228" s="74"/>
      <c r="S228" s="74"/>
      <c r="T228" s="418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</row>
    <row r="229" spans="1:99" ht="13.5" thickBot="1" x14ac:dyDescent="0.25">
      <c r="A229" s="70" t="s">
        <v>151</v>
      </c>
      <c r="B229" s="54"/>
      <c r="C229" s="54"/>
      <c r="D229" s="338"/>
      <c r="E229" s="416">
        <f>E226+E208+E192</f>
        <v>0</v>
      </c>
      <c r="F229" s="338"/>
      <c r="G229" s="417">
        <f>G226+G208+G192</f>
        <v>0</v>
      </c>
      <c r="H229" s="338"/>
      <c r="I229" s="469"/>
      <c r="J229" s="417">
        <f>J226+J208+J192</f>
        <v>0</v>
      </c>
      <c r="K229" s="338"/>
      <c r="L229" s="417">
        <f>L226+L208+L192</f>
        <v>0</v>
      </c>
      <c r="M229" s="338"/>
      <c r="N229" s="417">
        <f t="shared" ref="N229:S229" si="173">N226+N208+N192</f>
        <v>0</v>
      </c>
      <c r="O229" s="417">
        <f t="shared" si="173"/>
        <v>0</v>
      </c>
      <c r="P229" s="417">
        <f t="shared" si="173"/>
        <v>0</v>
      </c>
      <c r="Q229" s="417">
        <f t="shared" si="173"/>
        <v>0</v>
      </c>
      <c r="R229" s="417">
        <f t="shared" si="173"/>
        <v>0</v>
      </c>
      <c r="S229" s="417">
        <f t="shared" si="173"/>
        <v>0</v>
      </c>
      <c r="T229" s="418"/>
      <c r="U229" s="11"/>
      <c r="V229" s="11"/>
      <c r="W229" s="11"/>
      <c r="X229" s="11"/>
      <c r="AG229"/>
      <c r="AH229"/>
      <c r="AI229"/>
      <c r="AJ229"/>
      <c r="AK229"/>
      <c r="AL229"/>
      <c r="AM229"/>
    </row>
    <row r="230" spans="1:99" s="436" customFormat="1" ht="33.75" customHeight="1" x14ac:dyDescent="0.2">
      <c r="A230" s="52"/>
      <c r="B230" s="54"/>
      <c r="C230" s="54"/>
      <c r="D230" s="338"/>
      <c r="E230" s="338"/>
      <c r="F230" s="338"/>
      <c r="G230" s="338"/>
      <c r="H230" s="469"/>
      <c r="I230" s="338"/>
      <c r="J230" s="46"/>
      <c r="K230" s="338"/>
      <c r="L230" s="338"/>
      <c r="M230" s="338"/>
      <c r="N230" s="421"/>
      <c r="O230" s="421"/>
      <c r="P230" s="421"/>
      <c r="Q230" s="421"/>
      <c r="R230" s="45"/>
      <c r="S230" s="72"/>
      <c r="T230" s="41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</row>
    <row r="231" spans="1:99" s="1" customFormat="1" x14ac:dyDescent="0.2">
      <c r="A231" s="52"/>
      <c r="B231" s="54"/>
      <c r="C231" s="54"/>
      <c r="D231" s="74"/>
      <c r="E231" s="74"/>
      <c r="F231" s="74"/>
      <c r="G231" s="74"/>
      <c r="H231" s="476"/>
      <c r="I231" s="74"/>
      <c r="J231" s="74"/>
      <c r="K231" s="74"/>
      <c r="L231" s="74"/>
      <c r="M231" s="74"/>
      <c r="N231" s="440"/>
      <c r="O231" s="440"/>
      <c r="P231" s="510"/>
      <c r="Q231" s="440"/>
      <c r="R231" s="74"/>
      <c r="S231" s="74"/>
      <c r="T231" s="418"/>
      <c r="U231" s="11"/>
      <c r="V231" s="533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</row>
    <row r="232" spans="1:99" ht="25.5" x14ac:dyDescent="0.2">
      <c r="A232" s="55" t="s">
        <v>251</v>
      </c>
      <c r="B232" s="55" t="s">
        <v>47</v>
      </c>
      <c r="C232" s="55" t="s">
        <v>29</v>
      </c>
      <c r="D232" s="55" t="s">
        <v>172</v>
      </c>
      <c r="E232" s="55" t="s">
        <v>279</v>
      </c>
      <c r="F232" s="55" t="s">
        <v>280</v>
      </c>
      <c r="G232" s="53" t="s">
        <v>263</v>
      </c>
      <c r="H232" s="474" t="s">
        <v>379</v>
      </c>
      <c r="I232" s="53" t="s">
        <v>305</v>
      </c>
      <c r="J232" s="53" t="s">
        <v>396</v>
      </c>
      <c r="K232" s="53" t="s">
        <v>174</v>
      </c>
      <c r="L232" s="53" t="s">
        <v>172</v>
      </c>
      <c r="M232" s="53" t="s">
        <v>130</v>
      </c>
      <c r="N232" s="441"/>
      <c r="O232" s="441"/>
      <c r="P232" s="441"/>
      <c r="Q232" s="441"/>
      <c r="R232" s="53" t="s">
        <v>265</v>
      </c>
      <c r="S232" s="53" t="s">
        <v>129</v>
      </c>
      <c r="T232" s="418"/>
      <c r="U232" s="11"/>
      <c r="V232" s="11"/>
      <c r="W232" s="11"/>
      <c r="X232" s="11"/>
      <c r="AG232"/>
      <c r="AH232"/>
      <c r="AI232"/>
      <c r="AJ232"/>
      <c r="AK232"/>
      <c r="AL232"/>
      <c r="AM232"/>
    </row>
    <row r="233" spans="1:99" x14ac:dyDescent="0.2">
      <c r="A233" s="52"/>
      <c r="B233" s="54"/>
      <c r="C233" s="54"/>
      <c r="D233" s="338"/>
      <c r="E233" s="338"/>
      <c r="F233" s="338"/>
      <c r="G233" s="338"/>
      <c r="H233" s="469"/>
      <c r="I233" s="338"/>
      <c r="J233" s="46"/>
      <c r="K233" s="338"/>
      <c r="L233" s="338"/>
      <c r="M233" s="338"/>
      <c r="N233" s="421"/>
      <c r="O233" s="421"/>
      <c r="P233" s="421"/>
      <c r="Q233" s="421"/>
      <c r="R233" s="45"/>
      <c r="S233" s="72"/>
      <c r="T233" s="535"/>
      <c r="U233" s="54"/>
      <c r="V233" s="54"/>
      <c r="W233" s="419"/>
      <c r="X233" s="419"/>
      <c r="Y233" s="419"/>
      <c r="Z233" s="419"/>
      <c r="AA233" s="419"/>
      <c r="AB233" s="419"/>
      <c r="AC233" s="419"/>
      <c r="AD233" s="419"/>
      <c r="AE233" s="419"/>
      <c r="AF233" s="419"/>
      <c r="AG233"/>
      <c r="AH233"/>
      <c r="AI233"/>
      <c r="AJ233"/>
      <c r="AK233"/>
      <c r="AL233"/>
      <c r="AM233"/>
    </row>
    <row r="234" spans="1:99" x14ac:dyDescent="0.2">
      <c r="A234" s="624" t="s">
        <v>397</v>
      </c>
      <c r="B234" s="75"/>
      <c r="C234" s="75"/>
      <c r="D234" s="74"/>
      <c r="E234" s="157"/>
      <c r="F234" s="74"/>
      <c r="G234" s="74"/>
      <c r="H234" s="476"/>
      <c r="I234" s="226"/>
      <c r="J234" s="46"/>
      <c r="K234" s="74"/>
      <c r="L234" s="74"/>
      <c r="M234" s="306" t="s">
        <v>310</v>
      </c>
      <c r="N234" s="440"/>
      <c r="O234" s="440"/>
      <c r="P234" s="440"/>
      <c r="Q234" s="440"/>
      <c r="R234" s="45"/>
      <c r="S234" s="306" t="s">
        <v>310</v>
      </c>
      <c r="T234" s="420"/>
      <c r="U234" s="419"/>
      <c r="V234" s="419"/>
      <c r="W234" s="419"/>
      <c r="X234" s="419"/>
      <c r="Y234" s="419"/>
      <c r="Z234" s="419"/>
      <c r="AA234" s="419"/>
      <c r="AB234" s="419"/>
      <c r="AC234" s="419"/>
      <c r="AD234" s="419"/>
      <c r="AE234" s="419"/>
      <c r="AF234" s="419"/>
      <c r="AG234"/>
      <c r="AH234"/>
      <c r="AI234"/>
      <c r="AJ234"/>
      <c r="AK234"/>
      <c r="AL234"/>
      <c r="AM234"/>
    </row>
    <row r="235" spans="1:99" x14ac:dyDescent="0.2">
      <c r="A235" s="678"/>
      <c r="B235" s="284"/>
      <c r="C235" s="285"/>
      <c r="D235" s="69"/>
      <c r="E235" s="484"/>
      <c r="F235" s="58">
        <f>D235/6</f>
        <v>0</v>
      </c>
      <c r="G235" s="223">
        <f t="shared" ref="G235:G238" si="174">E235*F235</f>
        <v>0</v>
      </c>
      <c r="H235" s="556"/>
      <c r="I235" s="58"/>
      <c r="J235" s="225">
        <f>H235*I235</f>
        <v>0</v>
      </c>
      <c r="K235" s="215">
        <v>0</v>
      </c>
      <c r="L235" s="223">
        <f>G235+J235+K235</f>
        <v>0</v>
      </c>
      <c r="M235" s="58"/>
      <c r="N235" s="679" t="s">
        <v>398</v>
      </c>
      <c r="O235" s="434"/>
      <c r="P235" s="434"/>
      <c r="Q235" s="434"/>
      <c r="R235" s="490">
        <f t="shared" ref="R235:R238" si="175">L235+M235</f>
        <v>0</v>
      </c>
      <c r="S235" s="518"/>
      <c r="T235" s="420"/>
      <c r="U235" s="11"/>
      <c r="V235" s="11"/>
      <c r="W235" s="11"/>
      <c r="X235" s="11"/>
      <c r="AG235"/>
      <c r="AH235"/>
      <c r="AI235"/>
      <c r="AJ235"/>
      <c r="AK235"/>
      <c r="AL235"/>
      <c r="AM235"/>
    </row>
    <row r="236" spans="1:99" x14ac:dyDescent="0.2">
      <c r="A236" s="678"/>
      <c r="B236" s="284"/>
      <c r="C236" s="285"/>
      <c r="D236" s="69"/>
      <c r="E236" s="484"/>
      <c r="F236" s="58">
        <f>D236/6</f>
        <v>0</v>
      </c>
      <c r="G236" s="223">
        <f t="shared" si="174"/>
        <v>0</v>
      </c>
      <c r="H236" s="556"/>
      <c r="I236" s="58">
        <v>0</v>
      </c>
      <c r="J236" s="225">
        <f>H236*I236</f>
        <v>0</v>
      </c>
      <c r="K236" s="215">
        <v>0</v>
      </c>
      <c r="L236" s="223">
        <f>G236+J236+K236</f>
        <v>0</v>
      </c>
      <c r="M236" s="58"/>
      <c r="N236" s="434"/>
      <c r="O236" s="434"/>
      <c r="P236" s="434"/>
      <c r="Q236" s="434"/>
      <c r="R236" s="490">
        <f t="shared" si="175"/>
        <v>0</v>
      </c>
      <c r="S236" s="518"/>
      <c r="T236" s="418"/>
      <c r="U236" s="419"/>
      <c r="V236" s="419"/>
      <c r="W236" s="419"/>
      <c r="X236" s="419"/>
      <c r="Y236" s="419"/>
      <c r="Z236" s="419"/>
      <c r="AA236" s="419"/>
      <c r="AB236" s="419"/>
      <c r="AC236" s="419"/>
      <c r="AD236" s="419"/>
      <c r="AE236" s="419"/>
      <c r="AF236" s="419"/>
      <c r="AG236"/>
      <c r="AH236"/>
      <c r="AI236"/>
      <c r="AJ236"/>
      <c r="AK236"/>
      <c r="AL236"/>
      <c r="AM236"/>
    </row>
    <row r="237" spans="1:99" x14ac:dyDescent="0.2">
      <c r="A237" s="693"/>
      <c r="B237" s="284"/>
      <c r="C237" s="285"/>
      <c r="D237" s="69"/>
      <c r="E237" s="484"/>
      <c r="F237" s="58">
        <f>D237/6</f>
        <v>0</v>
      </c>
      <c r="G237" s="223">
        <f t="shared" si="174"/>
        <v>0</v>
      </c>
      <c r="H237" s="556"/>
      <c r="I237" s="657"/>
      <c r="J237" s="225">
        <f>H237*I237</f>
        <v>0</v>
      </c>
      <c r="K237" s="215">
        <v>0</v>
      </c>
      <c r="L237" s="223">
        <f>G237+J237+K237</f>
        <v>0</v>
      </c>
      <c r="M237" s="58"/>
      <c r="N237" s="434"/>
      <c r="O237" s="434"/>
      <c r="P237" s="434"/>
      <c r="Q237" s="434"/>
      <c r="R237" s="490">
        <f t="shared" si="175"/>
        <v>0</v>
      </c>
      <c r="S237" s="57"/>
      <c r="T237" s="535"/>
      <c r="U237" s="54"/>
      <c r="V237" s="54"/>
      <c r="W237" s="419"/>
      <c r="X237" s="419"/>
      <c r="Y237" s="419"/>
      <c r="Z237" s="419"/>
      <c r="AA237" s="419"/>
      <c r="AB237" s="419"/>
      <c r="AC237" s="419"/>
      <c r="AD237" s="419"/>
      <c r="AE237" s="419"/>
      <c r="AF237" s="419"/>
      <c r="AG237"/>
      <c r="AH237"/>
      <c r="AI237"/>
      <c r="AJ237"/>
      <c r="AK237"/>
      <c r="AL237"/>
      <c r="AM237"/>
    </row>
    <row r="238" spans="1:99" ht="13.5" thickBot="1" x14ac:dyDescent="0.25">
      <c r="A238" s="283"/>
      <c r="B238" s="284"/>
      <c r="C238" s="285"/>
      <c r="D238" s="69"/>
      <c r="E238" s="484"/>
      <c r="F238" s="58">
        <v>0</v>
      </c>
      <c r="G238" s="223">
        <f t="shared" si="174"/>
        <v>0</v>
      </c>
      <c r="H238" s="556"/>
      <c r="I238" s="58">
        <v>0</v>
      </c>
      <c r="J238" s="225">
        <f>H238*I238</f>
        <v>0</v>
      </c>
      <c r="K238" s="215">
        <v>0</v>
      </c>
      <c r="L238" s="223">
        <f>G238+J238+K238</f>
        <v>0</v>
      </c>
      <c r="M238" s="58"/>
      <c r="N238" s="434"/>
      <c r="O238" s="434"/>
      <c r="P238" s="434"/>
      <c r="Q238" s="434"/>
      <c r="R238" s="490">
        <f t="shared" si="175"/>
        <v>0</v>
      </c>
      <c r="S238" s="57"/>
      <c r="T238" s="418"/>
      <c r="U238" s="11"/>
      <c r="V238" s="11"/>
      <c r="W238" s="11"/>
      <c r="X238" s="11"/>
      <c r="AG238"/>
      <c r="AH238"/>
      <c r="AI238"/>
      <c r="AJ238"/>
      <c r="AK238"/>
      <c r="AL238"/>
      <c r="AM238"/>
    </row>
    <row r="239" spans="1:99" ht="13.5" thickBot="1" x14ac:dyDescent="0.25">
      <c r="A239" s="70" t="s">
        <v>311</v>
      </c>
      <c r="B239" s="54"/>
      <c r="C239" s="54"/>
      <c r="D239" s="395"/>
      <c r="E239" s="395"/>
      <c r="F239" s="396"/>
      <c r="G239" s="71">
        <f>SUM(G235:G238)</f>
        <v>0</v>
      </c>
      <c r="H239" s="475"/>
      <c r="I239" s="396"/>
      <c r="J239" s="71">
        <f>SUM(J235:J238)</f>
        <v>0</v>
      </c>
      <c r="K239" s="71">
        <f>SUM(K235:K238)</f>
        <v>0</v>
      </c>
      <c r="L239" s="71">
        <f>SUM(L235:L238)</f>
        <v>0</v>
      </c>
      <c r="M239" s="71">
        <f>SUM(M238:M238)</f>
        <v>0</v>
      </c>
      <c r="N239" s="440"/>
      <c r="O239" s="440"/>
      <c r="P239" s="510"/>
      <c r="Q239" s="440"/>
      <c r="R239" s="71">
        <f>SUM(R235:R238)</f>
        <v>0</v>
      </c>
      <c r="S239" s="71">
        <f>SUM(S238:S238)</f>
        <v>0</v>
      </c>
      <c r="T239" s="418"/>
      <c r="U239" s="11"/>
      <c r="V239" s="11"/>
      <c r="W239" s="11"/>
      <c r="X239" s="11"/>
      <c r="AG239"/>
      <c r="AH239"/>
      <c r="AI239"/>
      <c r="AJ239"/>
      <c r="AK239"/>
      <c r="AL239"/>
      <c r="AM239"/>
    </row>
    <row r="240" spans="1:99" x14ac:dyDescent="0.2">
      <c r="A240" s="52"/>
      <c r="B240" s="54"/>
      <c r="C240" s="54"/>
      <c r="D240" s="74"/>
      <c r="E240" s="74"/>
      <c r="F240" s="74"/>
      <c r="G240" s="74"/>
      <c r="H240" s="476"/>
      <c r="I240" s="74"/>
      <c r="J240" s="74"/>
      <c r="K240" s="74"/>
      <c r="L240" s="74"/>
      <c r="M240" s="74"/>
      <c r="N240" s="440"/>
      <c r="O240" s="440"/>
      <c r="P240" s="510"/>
      <c r="Q240" s="440"/>
      <c r="R240" s="74"/>
      <c r="S240" s="74"/>
      <c r="T240" s="418"/>
      <c r="U240" s="11"/>
      <c r="V240" s="11"/>
      <c r="W240" s="11"/>
      <c r="X240" s="11"/>
      <c r="AG240"/>
      <c r="AH240"/>
      <c r="AI240"/>
      <c r="AJ240"/>
      <c r="AK240"/>
      <c r="AL240"/>
      <c r="AM240"/>
    </row>
    <row r="241" spans="1:39" x14ac:dyDescent="0.2">
      <c r="A241" s="52"/>
      <c r="B241" s="54"/>
      <c r="C241" s="54"/>
      <c r="D241" s="74"/>
      <c r="E241" s="74"/>
      <c r="F241" s="74"/>
      <c r="G241" s="74"/>
      <c r="H241" s="476"/>
      <c r="I241" s="74"/>
      <c r="J241" s="74"/>
      <c r="K241" s="74"/>
      <c r="L241" s="74"/>
      <c r="M241" s="74"/>
      <c r="N241" s="440"/>
      <c r="O241" s="440"/>
      <c r="P241" s="510"/>
      <c r="Q241" s="440"/>
      <c r="R241" s="74"/>
      <c r="S241" s="74"/>
      <c r="T241" s="418"/>
      <c r="U241" s="11"/>
      <c r="V241" s="11"/>
      <c r="W241" s="11"/>
      <c r="X241" s="11"/>
      <c r="AG241"/>
      <c r="AH241"/>
      <c r="AI241"/>
      <c r="AJ241"/>
      <c r="AK241"/>
      <c r="AL241"/>
      <c r="AM241"/>
    </row>
    <row r="242" spans="1:39" x14ac:dyDescent="0.2">
      <c r="D242" s="74"/>
      <c r="E242" s="74"/>
      <c r="F242" s="74"/>
      <c r="G242" s="74"/>
      <c r="H242" s="476"/>
      <c r="I242" s="74"/>
      <c r="J242" s="74"/>
      <c r="K242" s="74"/>
      <c r="L242" s="74"/>
      <c r="M242" s="74"/>
      <c r="N242" s="440"/>
      <c r="O242" s="440"/>
      <c r="P242" s="510"/>
      <c r="Q242" s="440"/>
      <c r="R242" s="74"/>
      <c r="S242" s="74"/>
      <c r="T242" s="418"/>
      <c r="U242" s="11"/>
      <c r="V242" s="11"/>
      <c r="W242" s="11"/>
      <c r="X242" s="11"/>
      <c r="AG242"/>
      <c r="AH242"/>
      <c r="AI242"/>
      <c r="AJ242"/>
      <c r="AK242"/>
      <c r="AL242"/>
      <c r="AM242"/>
    </row>
    <row r="243" spans="1:39" x14ac:dyDescent="0.2">
      <c r="D243" s="74"/>
      <c r="E243" s="74"/>
      <c r="F243" s="74"/>
      <c r="G243" s="74"/>
      <c r="H243" s="476"/>
      <c r="I243" s="74"/>
      <c r="J243" s="74"/>
      <c r="K243" s="74"/>
      <c r="L243" s="74"/>
      <c r="M243" s="74"/>
      <c r="N243" s="440"/>
      <c r="O243" s="440"/>
      <c r="P243" s="510"/>
      <c r="Q243" s="440"/>
      <c r="R243" s="74"/>
      <c r="S243" s="74"/>
      <c r="T243" s="418"/>
      <c r="U243" s="11"/>
      <c r="V243" s="11"/>
      <c r="W243" s="11"/>
      <c r="X243" s="11"/>
      <c r="AG243"/>
      <c r="AH243"/>
      <c r="AI243"/>
      <c r="AJ243"/>
      <c r="AK243"/>
      <c r="AL243"/>
      <c r="AM243"/>
    </row>
    <row r="244" spans="1:39" x14ac:dyDescent="0.2">
      <c r="A244" s="52"/>
      <c r="B244" s="54"/>
      <c r="C244" s="54"/>
      <c r="D244" s="74"/>
      <c r="E244" s="74"/>
      <c r="F244" s="74"/>
      <c r="G244" s="74"/>
      <c r="H244" s="476"/>
      <c r="I244" s="74"/>
      <c r="J244" s="74"/>
      <c r="K244" s="74"/>
      <c r="L244" s="74"/>
      <c r="M244" s="74"/>
      <c r="N244" s="440"/>
      <c r="O244" s="440"/>
      <c r="P244" s="510"/>
      <c r="Q244" s="440"/>
      <c r="R244" s="74"/>
      <c r="S244" s="74"/>
      <c r="T244" s="418"/>
      <c r="U244" s="11"/>
      <c r="V244" s="11"/>
      <c r="W244" s="11"/>
      <c r="X244" s="11"/>
      <c r="AG244"/>
      <c r="AH244"/>
      <c r="AI244"/>
      <c r="AJ244"/>
      <c r="AK244"/>
      <c r="AL244"/>
      <c r="AM244"/>
    </row>
    <row r="245" spans="1:39" x14ac:dyDescent="0.2">
      <c r="A245" s="52"/>
      <c r="B245" s="54"/>
      <c r="C245" s="54"/>
      <c r="D245" s="74"/>
      <c r="E245" s="74"/>
      <c r="F245" s="74"/>
      <c r="G245" s="74"/>
      <c r="H245" s="476"/>
      <c r="I245" s="74"/>
      <c r="J245" s="74"/>
      <c r="K245" s="74"/>
      <c r="L245" s="74"/>
      <c r="M245" s="74"/>
      <c r="N245" s="440"/>
      <c r="O245" s="440"/>
      <c r="P245" s="510"/>
      <c r="Q245" s="440"/>
      <c r="R245" s="74"/>
      <c r="S245" s="74"/>
      <c r="T245" s="73"/>
      <c r="U245" s="11"/>
      <c r="V245" s="11"/>
      <c r="W245" s="11"/>
      <c r="X245" s="11"/>
      <c r="AG245"/>
      <c r="AH245"/>
      <c r="AI245"/>
      <c r="AJ245"/>
      <c r="AK245"/>
      <c r="AL245"/>
      <c r="AM245"/>
    </row>
    <row r="246" spans="1:39" ht="13.5" thickBot="1" x14ac:dyDescent="0.25">
      <c r="A246" s="52"/>
      <c r="B246" s="54"/>
      <c r="C246" s="54"/>
      <c r="D246" s="74"/>
      <c r="E246" s="74"/>
      <c r="F246" s="74"/>
      <c r="G246" s="74"/>
      <c r="H246" s="476"/>
      <c r="I246" s="74"/>
      <c r="J246" s="74"/>
      <c r="K246" s="74"/>
      <c r="L246" s="74"/>
      <c r="M246" s="74"/>
      <c r="N246" s="440"/>
      <c r="O246" s="440"/>
      <c r="P246" s="510"/>
      <c r="Q246" s="440"/>
      <c r="R246" s="74"/>
      <c r="S246" s="74"/>
      <c r="T246" s="73"/>
      <c r="U246" s="11"/>
      <c r="V246" s="11"/>
      <c r="W246" s="11"/>
      <c r="X246" s="11"/>
      <c r="AG246"/>
      <c r="AH246"/>
      <c r="AI246"/>
      <c r="AJ246"/>
      <c r="AK246"/>
      <c r="AL246"/>
      <c r="AM246"/>
    </row>
    <row r="247" spans="1:39" ht="10.5" hidden="1" customHeight="1" x14ac:dyDescent="0.2">
      <c r="A247" s="52"/>
      <c r="B247" s="54"/>
      <c r="C247" s="54"/>
      <c r="D247" s="74"/>
      <c r="E247" s="74"/>
      <c r="F247" s="74"/>
      <c r="G247" s="74"/>
      <c r="H247" s="476"/>
      <c r="I247" s="74"/>
      <c r="J247" s="46"/>
      <c r="K247" s="74"/>
      <c r="L247" s="74"/>
      <c r="M247" s="74"/>
      <c r="N247" s="440"/>
      <c r="O247" s="440"/>
      <c r="P247" s="510"/>
      <c r="Q247" s="440"/>
      <c r="R247" s="45"/>
      <c r="S247" s="72"/>
      <c r="T247" s="11"/>
      <c r="U247" s="11"/>
      <c r="V247" s="11"/>
      <c r="W247" s="11"/>
      <c r="X247" s="11"/>
      <c r="AG247"/>
      <c r="AH247"/>
      <c r="AI247"/>
      <c r="AJ247"/>
      <c r="AK247"/>
      <c r="AL247"/>
      <c r="AM247"/>
    </row>
    <row r="248" spans="1:39" ht="13.5" hidden="1" thickBot="1" x14ac:dyDescent="0.25">
      <c r="A248" s="70" t="s">
        <v>152</v>
      </c>
      <c r="B248" s="54"/>
      <c r="C248" s="54"/>
      <c r="D248" s="439"/>
      <c r="E248" s="439"/>
      <c r="F248" s="439"/>
      <c r="G248" s="439"/>
      <c r="H248" s="477"/>
      <c r="I248" s="439"/>
      <c r="J248" s="438"/>
      <c r="K248" s="439"/>
      <c r="L248" s="439"/>
      <c r="M248" s="439"/>
      <c r="N248" s="440"/>
      <c r="O248" s="440"/>
      <c r="Q248" s="440"/>
      <c r="R248" s="417">
        <f>R73+R229+R123+R62+R239</f>
        <v>0</v>
      </c>
      <c r="S248" s="72"/>
      <c r="T248" s="11"/>
      <c r="U248" s="11"/>
      <c r="V248" s="11"/>
      <c r="W248" s="11"/>
      <c r="X248" s="11"/>
      <c r="AG248"/>
      <c r="AH248"/>
      <c r="AI248"/>
      <c r="AJ248"/>
      <c r="AK248"/>
      <c r="AL248"/>
      <c r="AM248"/>
    </row>
    <row r="249" spans="1:39" ht="13.5" hidden="1" thickBot="1" x14ac:dyDescent="0.25">
      <c r="A249" s="49"/>
      <c r="B249" s="42"/>
      <c r="C249" s="42"/>
      <c r="D249" s="45"/>
      <c r="E249" s="45"/>
      <c r="F249" s="45"/>
      <c r="G249" s="45"/>
      <c r="H249" s="461"/>
      <c r="I249" s="45"/>
      <c r="J249" s="47"/>
      <c r="K249" s="45"/>
      <c r="L249" s="45"/>
      <c r="M249" s="45"/>
      <c r="N249" s="440"/>
      <c r="O249" s="440"/>
      <c r="P249" s="440"/>
      <c r="Q249" s="45" t="s">
        <v>145</v>
      </c>
      <c r="R249" s="72"/>
      <c r="S249" s="73"/>
      <c r="T249" s="11"/>
      <c r="U249" s="11"/>
      <c r="V249" s="11"/>
      <c r="W249" s="11"/>
      <c r="X249" s="11"/>
      <c r="AG249"/>
      <c r="AH249"/>
      <c r="AI249"/>
      <c r="AJ249"/>
      <c r="AK249"/>
      <c r="AL249"/>
      <c r="AM249"/>
    </row>
    <row r="250" spans="1:39" ht="13.5" hidden="1" thickBot="1" x14ac:dyDescent="0.25">
      <c r="A250" s="282" t="s">
        <v>210</v>
      </c>
      <c r="B250" s="286" t="s">
        <v>145</v>
      </c>
      <c r="C250" s="285" t="s">
        <v>145</v>
      </c>
      <c r="D250" s="68">
        <f>O250*P250</f>
        <v>0</v>
      </c>
      <c r="E250" s="69">
        <f>P250*O250</f>
        <v>0</v>
      </c>
      <c r="F250" s="57">
        <v>0</v>
      </c>
      <c r="G250" s="57"/>
      <c r="H250" s="281">
        <v>0</v>
      </c>
      <c r="I250" s="209"/>
      <c r="J250" s="81"/>
      <c r="K250" s="58">
        <v>0</v>
      </c>
      <c r="L250" s="59">
        <v>0</v>
      </c>
      <c r="M250" s="215">
        <v>0</v>
      </c>
      <c r="N250" s="69">
        <v>0</v>
      </c>
      <c r="O250" s="82">
        <v>17.5</v>
      </c>
      <c r="P250" s="334">
        <v>0</v>
      </c>
      <c r="Q250" s="302"/>
      <c r="R250" s="14"/>
      <c r="S250" s="11"/>
      <c r="T250" s="11"/>
      <c r="U250" s="11"/>
      <c r="V250" s="11"/>
      <c r="W250" s="11"/>
      <c r="X250" s="11"/>
      <c r="AG250"/>
      <c r="AH250"/>
      <c r="AI250"/>
      <c r="AJ250"/>
      <c r="AK250"/>
      <c r="AL250"/>
      <c r="AM250"/>
    </row>
    <row r="251" spans="1:39" ht="13.5" hidden="1" thickBot="1" x14ac:dyDescent="0.25">
      <c r="A251" s="282" t="s">
        <v>224</v>
      </c>
      <c r="B251" s="286" t="s">
        <v>145</v>
      </c>
      <c r="C251" s="285" t="s">
        <v>145</v>
      </c>
      <c r="D251" s="68">
        <f t="shared" ref="D251:D280" si="176">O251*P251</f>
        <v>0</v>
      </c>
      <c r="E251" s="69">
        <f t="shared" ref="E251:E280" si="177">P251*O251</f>
        <v>0</v>
      </c>
      <c r="F251" s="57">
        <v>0</v>
      </c>
      <c r="G251" s="57"/>
      <c r="H251" s="281">
        <v>0</v>
      </c>
      <c r="I251" s="209"/>
      <c r="J251" s="81"/>
      <c r="K251" s="58">
        <v>0</v>
      </c>
      <c r="L251" s="59">
        <v>0</v>
      </c>
      <c r="M251" s="215">
        <v>0</v>
      </c>
      <c r="N251" s="69">
        <v>0</v>
      </c>
      <c r="O251" s="82">
        <v>17.5</v>
      </c>
      <c r="P251" s="334">
        <v>0</v>
      </c>
      <c r="Q251" s="302"/>
      <c r="R251" s="14"/>
      <c r="S251" s="11"/>
      <c r="T251" s="11"/>
      <c r="U251" s="11"/>
      <c r="V251" s="11"/>
      <c r="W251" s="11"/>
      <c r="X251" s="11"/>
      <c r="AG251"/>
      <c r="AH251"/>
      <c r="AI251"/>
      <c r="AJ251"/>
      <c r="AK251"/>
      <c r="AL251"/>
      <c r="AM251"/>
    </row>
    <row r="252" spans="1:39" ht="13.5" hidden="1" thickBot="1" x14ac:dyDescent="0.25">
      <c r="A252" s="282" t="s">
        <v>231</v>
      </c>
      <c r="B252" s="286" t="s">
        <v>145</v>
      </c>
      <c r="C252" s="285" t="s">
        <v>145</v>
      </c>
      <c r="D252" s="68">
        <f t="shared" si="176"/>
        <v>0</v>
      </c>
      <c r="E252" s="69">
        <f t="shared" si="177"/>
        <v>0</v>
      </c>
      <c r="F252" s="57">
        <v>0</v>
      </c>
      <c r="G252" s="57"/>
      <c r="H252" s="281">
        <v>0</v>
      </c>
      <c r="I252" s="209"/>
      <c r="J252" s="81"/>
      <c r="K252" s="58">
        <v>0</v>
      </c>
      <c r="L252" s="59">
        <v>0</v>
      </c>
      <c r="M252" s="215">
        <v>0</v>
      </c>
      <c r="N252" s="69">
        <v>0</v>
      </c>
      <c r="O252" s="82">
        <v>17.5</v>
      </c>
      <c r="P252" s="334">
        <v>0</v>
      </c>
      <c r="Q252" s="302"/>
      <c r="R252" s="14"/>
      <c r="S252" s="11"/>
      <c r="T252" s="11"/>
      <c r="U252" s="11"/>
      <c r="V252" s="11"/>
      <c r="W252" s="11"/>
      <c r="X252" s="11"/>
      <c r="AG252"/>
      <c r="AH252"/>
      <c r="AI252"/>
      <c r="AJ252"/>
      <c r="AK252"/>
      <c r="AL252"/>
      <c r="AM252"/>
    </row>
    <row r="253" spans="1:39" ht="13.5" hidden="1" thickBot="1" x14ac:dyDescent="0.25">
      <c r="A253" s="282" t="s">
        <v>216</v>
      </c>
      <c r="B253" s="286" t="s">
        <v>145</v>
      </c>
      <c r="C253" s="285" t="s">
        <v>145</v>
      </c>
      <c r="D253" s="68">
        <f t="shared" si="176"/>
        <v>0</v>
      </c>
      <c r="E253" s="69">
        <f t="shared" si="177"/>
        <v>0</v>
      </c>
      <c r="F253" s="57">
        <v>0</v>
      </c>
      <c r="G253" s="57"/>
      <c r="H253" s="281">
        <v>0</v>
      </c>
      <c r="I253" s="209"/>
      <c r="J253" s="81"/>
      <c r="K253" s="58">
        <v>0</v>
      </c>
      <c r="L253" s="59">
        <v>0</v>
      </c>
      <c r="M253" s="215">
        <v>0</v>
      </c>
      <c r="N253" s="69">
        <v>0</v>
      </c>
      <c r="O253" s="82">
        <v>17.5</v>
      </c>
      <c r="P253" s="334">
        <v>0</v>
      </c>
      <c r="Q253" s="302"/>
      <c r="R253" s="14"/>
      <c r="S253" s="11"/>
      <c r="T253" s="11"/>
      <c r="U253" s="11"/>
      <c r="V253" s="11"/>
      <c r="W253" s="11"/>
      <c r="X253" s="11"/>
      <c r="AG253"/>
      <c r="AH253"/>
      <c r="AI253"/>
      <c r="AJ253"/>
      <c r="AK253"/>
      <c r="AL253"/>
      <c r="AM253"/>
    </row>
    <row r="254" spans="1:39" ht="13.5" hidden="1" thickBot="1" x14ac:dyDescent="0.25">
      <c r="A254" s="282" t="s">
        <v>215</v>
      </c>
      <c r="B254" s="286" t="s">
        <v>145</v>
      </c>
      <c r="C254" s="285" t="s">
        <v>145</v>
      </c>
      <c r="D254" s="68">
        <f t="shared" si="176"/>
        <v>0</v>
      </c>
      <c r="E254" s="69">
        <f t="shared" si="177"/>
        <v>0</v>
      </c>
      <c r="F254" s="57">
        <v>0</v>
      </c>
      <c r="G254" s="57"/>
      <c r="H254" s="281">
        <v>0</v>
      </c>
      <c r="I254" s="209"/>
      <c r="J254" s="81"/>
      <c r="K254" s="58">
        <v>0</v>
      </c>
      <c r="L254" s="59">
        <v>0</v>
      </c>
      <c r="M254" s="215">
        <v>0</v>
      </c>
      <c r="N254" s="69">
        <v>0</v>
      </c>
      <c r="O254" s="82">
        <v>17.5</v>
      </c>
      <c r="P254" s="334">
        <v>0</v>
      </c>
      <c r="Q254" s="302"/>
      <c r="R254" s="14"/>
      <c r="S254" s="11"/>
      <c r="T254" s="11"/>
      <c r="U254" s="11"/>
      <c r="V254" s="11"/>
      <c r="W254" s="11"/>
      <c r="X254" s="11"/>
      <c r="AG254"/>
      <c r="AH254"/>
      <c r="AI254"/>
      <c r="AJ254"/>
      <c r="AK254"/>
      <c r="AL254"/>
      <c r="AM254"/>
    </row>
    <row r="255" spans="1:39" ht="13.5" hidden="1" thickBot="1" x14ac:dyDescent="0.25">
      <c r="A255" s="377" t="s">
        <v>259</v>
      </c>
      <c r="B255" s="286" t="s">
        <v>145</v>
      </c>
      <c r="C255" s="285" t="s">
        <v>145</v>
      </c>
      <c r="D255" s="68">
        <f>O255*P255</f>
        <v>0</v>
      </c>
      <c r="E255" s="69">
        <f>P255*O255</f>
        <v>0</v>
      </c>
      <c r="F255" s="57">
        <v>0</v>
      </c>
      <c r="G255" s="57"/>
      <c r="H255" s="281">
        <v>0</v>
      </c>
      <c r="I255" s="209"/>
      <c r="J255" s="81"/>
      <c r="K255" s="58">
        <v>0</v>
      </c>
      <c r="L255" s="59">
        <v>0</v>
      </c>
      <c r="M255" s="215">
        <v>0</v>
      </c>
      <c r="N255" s="69">
        <v>0</v>
      </c>
      <c r="O255" s="82">
        <v>17.5</v>
      </c>
      <c r="P255" s="334">
        <v>0</v>
      </c>
      <c r="Q255" s="302"/>
      <c r="R255" s="14"/>
      <c r="S255" s="11"/>
      <c r="T255" s="11"/>
      <c r="U255" s="11"/>
      <c r="V255" s="11"/>
      <c r="W255" s="11"/>
      <c r="X255" s="11"/>
      <c r="AG255"/>
      <c r="AH255"/>
      <c r="AI255"/>
      <c r="AJ255"/>
      <c r="AK255"/>
      <c r="AL255"/>
      <c r="AM255"/>
    </row>
    <row r="256" spans="1:39" ht="13.5" hidden="1" thickBot="1" x14ac:dyDescent="0.25">
      <c r="A256" s="377" t="s">
        <v>256</v>
      </c>
      <c r="B256" s="286" t="s">
        <v>145</v>
      </c>
      <c r="C256" s="285" t="s">
        <v>145</v>
      </c>
      <c r="D256" s="68">
        <f>O256*P256</f>
        <v>0</v>
      </c>
      <c r="E256" s="69">
        <f>P256*O256</f>
        <v>0</v>
      </c>
      <c r="F256" s="57">
        <v>0</v>
      </c>
      <c r="G256" s="57"/>
      <c r="H256" s="281">
        <v>0</v>
      </c>
      <c r="I256" s="209"/>
      <c r="J256" s="81"/>
      <c r="K256" s="58">
        <v>0</v>
      </c>
      <c r="L256" s="59">
        <v>0</v>
      </c>
      <c r="M256" s="215">
        <v>0</v>
      </c>
      <c r="N256" s="69">
        <v>0</v>
      </c>
      <c r="O256" s="82">
        <v>17.5</v>
      </c>
      <c r="P256" s="334">
        <v>0</v>
      </c>
      <c r="Q256" s="302"/>
      <c r="R256" s="14"/>
      <c r="S256" s="11"/>
      <c r="T256" s="11"/>
      <c r="U256" s="11"/>
      <c r="V256" s="11"/>
      <c r="W256" s="11"/>
      <c r="X256" s="11"/>
      <c r="AG256"/>
      <c r="AH256"/>
      <c r="AI256"/>
      <c r="AJ256"/>
      <c r="AK256"/>
      <c r="AL256"/>
      <c r="AM256"/>
    </row>
    <row r="257" spans="1:39" ht="13.5" hidden="1" thickBot="1" x14ac:dyDescent="0.25">
      <c r="A257" s="282" t="s">
        <v>211</v>
      </c>
      <c r="B257" s="286" t="s">
        <v>145</v>
      </c>
      <c r="C257" s="285" t="s">
        <v>145</v>
      </c>
      <c r="D257" s="68">
        <f t="shared" si="176"/>
        <v>0</v>
      </c>
      <c r="E257" s="69">
        <f t="shared" si="177"/>
        <v>0</v>
      </c>
      <c r="F257" s="57">
        <v>0</v>
      </c>
      <c r="G257" s="57"/>
      <c r="H257" s="281">
        <v>0</v>
      </c>
      <c r="I257" s="209"/>
      <c r="J257" s="81"/>
      <c r="K257" s="58">
        <v>0</v>
      </c>
      <c r="L257" s="59">
        <v>0</v>
      </c>
      <c r="M257" s="215">
        <v>0</v>
      </c>
      <c r="N257" s="69">
        <v>0</v>
      </c>
      <c r="O257" s="82">
        <v>17.5</v>
      </c>
      <c r="P257" s="334">
        <v>0</v>
      </c>
      <c r="Q257" s="302"/>
      <c r="R257" s="14"/>
      <c r="S257" s="11"/>
      <c r="T257" s="11"/>
      <c r="U257" s="11"/>
      <c r="V257" s="11"/>
      <c r="W257" s="11"/>
      <c r="X257" s="11"/>
      <c r="AG257"/>
      <c r="AH257"/>
      <c r="AI257"/>
      <c r="AJ257"/>
      <c r="AK257"/>
      <c r="AL257"/>
      <c r="AM257"/>
    </row>
    <row r="258" spans="1:39" ht="13.5" hidden="1" customHeight="1" x14ac:dyDescent="0.2">
      <c r="A258" s="282" t="s">
        <v>222</v>
      </c>
      <c r="B258" s="286" t="s">
        <v>145</v>
      </c>
      <c r="C258" s="285" t="s">
        <v>145</v>
      </c>
      <c r="D258" s="68">
        <f>O258*P258</f>
        <v>0</v>
      </c>
      <c r="E258" s="69">
        <f>P258*O258</f>
        <v>0</v>
      </c>
      <c r="F258" s="57">
        <v>0</v>
      </c>
      <c r="G258" s="57"/>
      <c r="H258" s="281">
        <v>0</v>
      </c>
      <c r="I258" s="209"/>
      <c r="J258" s="81"/>
      <c r="K258" s="58">
        <v>0</v>
      </c>
      <c r="L258" s="59">
        <v>0</v>
      </c>
      <c r="M258" s="215">
        <v>0</v>
      </c>
      <c r="N258" s="69">
        <v>0</v>
      </c>
      <c r="O258" s="82">
        <v>17.5</v>
      </c>
      <c r="P258" s="334">
        <v>0</v>
      </c>
      <c r="Q258" s="302"/>
      <c r="R258" s="14"/>
      <c r="S258" s="11"/>
      <c r="T258" s="11"/>
      <c r="U258" s="11"/>
      <c r="V258" s="11"/>
      <c r="W258" s="11"/>
      <c r="X258" s="11"/>
      <c r="AG258"/>
      <c r="AH258"/>
      <c r="AI258"/>
      <c r="AJ258"/>
      <c r="AK258"/>
      <c r="AL258"/>
      <c r="AM258"/>
    </row>
    <row r="259" spans="1:39" ht="13.5" hidden="1" customHeight="1" x14ac:dyDescent="0.2">
      <c r="A259" s="377" t="s">
        <v>258</v>
      </c>
      <c r="B259" s="286" t="s">
        <v>145</v>
      </c>
      <c r="C259" s="285" t="s">
        <v>145</v>
      </c>
      <c r="D259" s="68">
        <f t="shared" si="176"/>
        <v>0</v>
      </c>
      <c r="E259" s="69">
        <f t="shared" si="177"/>
        <v>0</v>
      </c>
      <c r="F259" s="57">
        <v>0</v>
      </c>
      <c r="G259" s="57"/>
      <c r="H259" s="281">
        <v>0</v>
      </c>
      <c r="I259" s="209"/>
      <c r="J259" s="81"/>
      <c r="K259" s="58">
        <v>0</v>
      </c>
      <c r="L259" s="59">
        <v>0</v>
      </c>
      <c r="M259" s="215">
        <v>0</v>
      </c>
      <c r="N259" s="69">
        <v>0</v>
      </c>
      <c r="O259" s="82">
        <v>17.5</v>
      </c>
      <c r="P259" s="334">
        <v>0</v>
      </c>
      <c r="Q259" s="302"/>
      <c r="R259" s="14"/>
      <c r="S259" s="11"/>
      <c r="T259" s="11"/>
      <c r="U259" s="11"/>
      <c r="V259" s="11"/>
      <c r="W259" s="11"/>
      <c r="X259" s="11"/>
      <c r="AG259"/>
      <c r="AH259"/>
      <c r="AI259"/>
      <c r="AJ259"/>
      <c r="AK259"/>
      <c r="AL259"/>
      <c r="AM259"/>
    </row>
    <row r="260" spans="1:39" ht="13.5" hidden="1" thickBot="1" x14ac:dyDescent="0.25">
      <c r="A260" s="377" t="s">
        <v>257</v>
      </c>
      <c r="B260" s="286"/>
      <c r="C260" s="285" t="s">
        <v>145</v>
      </c>
      <c r="D260" s="68">
        <f>O260*P260</f>
        <v>0</v>
      </c>
      <c r="E260" s="69">
        <f>P260*O260</f>
        <v>0</v>
      </c>
      <c r="F260" s="57">
        <v>0</v>
      </c>
      <c r="G260" s="57"/>
      <c r="H260" s="281">
        <v>0</v>
      </c>
      <c r="I260" s="209"/>
      <c r="J260" s="81"/>
      <c r="K260" s="58">
        <v>0</v>
      </c>
      <c r="L260" s="59">
        <v>0</v>
      </c>
      <c r="M260" s="215">
        <v>0</v>
      </c>
      <c r="N260" s="69">
        <v>0</v>
      </c>
      <c r="O260" s="82">
        <v>17.5</v>
      </c>
      <c r="P260" s="334">
        <v>0</v>
      </c>
      <c r="Q260" s="302"/>
      <c r="R260" s="14"/>
      <c r="S260" s="11"/>
      <c r="T260" s="11"/>
      <c r="U260" s="11"/>
      <c r="V260" s="11"/>
      <c r="W260" s="11"/>
      <c r="X260" s="11"/>
      <c r="AG260"/>
      <c r="AH260"/>
      <c r="AI260"/>
      <c r="AJ260"/>
      <c r="AK260"/>
      <c r="AL260"/>
      <c r="AM260"/>
    </row>
    <row r="261" spans="1:39" ht="13.5" hidden="1" thickBot="1" x14ac:dyDescent="0.25">
      <c r="A261" s="377" t="s">
        <v>230</v>
      </c>
      <c r="B261" s="286"/>
      <c r="C261" s="285" t="s">
        <v>145</v>
      </c>
      <c r="D261" s="68">
        <f t="shared" si="176"/>
        <v>0</v>
      </c>
      <c r="E261" s="69">
        <f t="shared" si="177"/>
        <v>0</v>
      </c>
      <c r="F261" s="57">
        <v>0</v>
      </c>
      <c r="G261" s="57"/>
      <c r="H261" s="281">
        <v>0</v>
      </c>
      <c r="I261" s="209"/>
      <c r="J261" s="81"/>
      <c r="K261" s="58">
        <v>0</v>
      </c>
      <c r="L261" s="59">
        <v>0</v>
      </c>
      <c r="M261" s="215">
        <v>0</v>
      </c>
      <c r="N261" s="69">
        <v>0</v>
      </c>
      <c r="O261" s="82">
        <v>17.5</v>
      </c>
      <c r="P261" s="334">
        <v>0</v>
      </c>
      <c r="Q261" s="302"/>
      <c r="R261" s="14"/>
      <c r="S261" s="11"/>
      <c r="T261" s="11"/>
      <c r="U261" s="11"/>
      <c r="V261" s="11"/>
      <c r="W261" s="11"/>
      <c r="X261" s="11"/>
      <c r="AG261"/>
      <c r="AH261"/>
      <c r="AI261"/>
      <c r="AJ261"/>
      <c r="AK261"/>
      <c r="AL261"/>
      <c r="AM261"/>
    </row>
    <row r="262" spans="1:39" ht="13.5" hidden="1" thickBot="1" x14ac:dyDescent="0.25">
      <c r="A262" s="377" t="s">
        <v>245</v>
      </c>
      <c r="B262" s="286" t="s">
        <v>145</v>
      </c>
      <c r="C262" s="285" t="s">
        <v>145</v>
      </c>
      <c r="D262" s="68">
        <f t="shared" si="176"/>
        <v>0</v>
      </c>
      <c r="E262" s="69">
        <f t="shared" si="177"/>
        <v>0</v>
      </c>
      <c r="F262" s="57">
        <v>0</v>
      </c>
      <c r="G262" s="57"/>
      <c r="H262" s="281">
        <v>0</v>
      </c>
      <c r="I262" s="209"/>
      <c r="J262" s="81"/>
      <c r="K262" s="58">
        <v>0</v>
      </c>
      <c r="L262" s="59">
        <v>0</v>
      </c>
      <c r="M262" s="215">
        <v>0</v>
      </c>
      <c r="N262" s="69">
        <v>0</v>
      </c>
      <c r="O262" s="82">
        <v>17.5</v>
      </c>
      <c r="P262" s="334">
        <v>0</v>
      </c>
      <c r="Q262" s="302"/>
      <c r="R262" s="14"/>
      <c r="S262" s="11"/>
      <c r="T262" s="11"/>
      <c r="U262" s="11"/>
      <c r="V262" s="11"/>
      <c r="W262" s="11"/>
      <c r="X262" s="11"/>
      <c r="AG262"/>
      <c r="AH262"/>
      <c r="AI262"/>
      <c r="AJ262"/>
      <c r="AK262"/>
      <c r="AL262"/>
      <c r="AM262"/>
    </row>
    <row r="263" spans="1:39" ht="13.5" hidden="1" thickBot="1" x14ac:dyDescent="0.25">
      <c r="A263" s="282" t="s">
        <v>227</v>
      </c>
      <c r="B263" s="286" t="s">
        <v>145</v>
      </c>
      <c r="C263" s="285" t="s">
        <v>145</v>
      </c>
      <c r="D263" s="68">
        <f t="shared" si="176"/>
        <v>0</v>
      </c>
      <c r="E263" s="69">
        <f t="shared" si="177"/>
        <v>0</v>
      </c>
      <c r="F263" s="57">
        <v>0</v>
      </c>
      <c r="G263" s="57"/>
      <c r="H263" s="281">
        <v>0</v>
      </c>
      <c r="I263" s="209"/>
      <c r="J263" s="81"/>
      <c r="K263" s="58">
        <v>0</v>
      </c>
      <c r="L263" s="59">
        <v>0</v>
      </c>
      <c r="M263" s="215">
        <v>0</v>
      </c>
      <c r="N263" s="69">
        <v>0</v>
      </c>
      <c r="O263" s="82">
        <v>17.5</v>
      </c>
      <c r="P263" s="334">
        <v>0</v>
      </c>
      <c r="Q263" s="302"/>
      <c r="R263" s="14"/>
      <c r="S263" s="11"/>
      <c r="T263" s="11"/>
      <c r="U263" s="11"/>
      <c r="V263" s="11"/>
      <c r="W263" s="11"/>
      <c r="X263" s="11"/>
      <c r="AG263"/>
      <c r="AH263"/>
      <c r="AI263"/>
      <c r="AJ263"/>
      <c r="AK263"/>
      <c r="AL263"/>
      <c r="AM263"/>
    </row>
    <row r="264" spans="1:39" ht="13.5" hidden="1" thickBot="1" x14ac:dyDescent="0.25">
      <c r="A264" s="282" t="s">
        <v>232</v>
      </c>
      <c r="B264" s="286" t="s">
        <v>145</v>
      </c>
      <c r="C264" s="285" t="s">
        <v>145</v>
      </c>
      <c r="D264" s="68">
        <f t="shared" si="176"/>
        <v>0</v>
      </c>
      <c r="E264" s="69">
        <f t="shared" si="177"/>
        <v>0</v>
      </c>
      <c r="F264" s="57">
        <v>0</v>
      </c>
      <c r="G264" s="57"/>
      <c r="H264" s="281">
        <v>0</v>
      </c>
      <c r="I264" s="209"/>
      <c r="J264" s="81"/>
      <c r="K264" s="58">
        <v>0</v>
      </c>
      <c r="L264" s="59">
        <v>0</v>
      </c>
      <c r="M264" s="215">
        <v>0</v>
      </c>
      <c r="N264" s="69">
        <v>0</v>
      </c>
      <c r="O264" s="82">
        <v>17.5</v>
      </c>
      <c r="P264" s="334">
        <v>0</v>
      </c>
      <c r="Q264" s="302"/>
      <c r="R264" s="14"/>
      <c r="S264" s="11"/>
      <c r="T264" s="11"/>
      <c r="U264" s="11"/>
      <c r="V264" s="11"/>
      <c r="W264" s="11"/>
      <c r="X264" s="11"/>
      <c r="AG264"/>
      <c r="AH264"/>
      <c r="AI264"/>
      <c r="AJ264"/>
      <c r="AK264"/>
      <c r="AL264"/>
      <c r="AM264"/>
    </row>
    <row r="265" spans="1:39" ht="13.5" hidden="1" thickBot="1" x14ac:dyDescent="0.25">
      <c r="A265" s="377" t="s">
        <v>255</v>
      </c>
      <c r="B265" s="286" t="s">
        <v>145</v>
      </c>
      <c r="C265" s="285" t="s">
        <v>145</v>
      </c>
      <c r="D265" s="68">
        <f>O265*P265</f>
        <v>0</v>
      </c>
      <c r="E265" s="69">
        <f>P265*O265</f>
        <v>0</v>
      </c>
      <c r="F265" s="57">
        <v>0</v>
      </c>
      <c r="G265" s="57"/>
      <c r="H265" s="281">
        <v>0</v>
      </c>
      <c r="I265" s="209"/>
      <c r="J265" s="81"/>
      <c r="K265" s="58">
        <v>0</v>
      </c>
      <c r="L265" s="59">
        <v>0</v>
      </c>
      <c r="M265" s="215">
        <v>0</v>
      </c>
      <c r="N265" s="69">
        <v>0</v>
      </c>
      <c r="O265" s="82">
        <v>17.5</v>
      </c>
      <c r="P265" s="334">
        <v>0</v>
      </c>
      <c r="Q265" s="302"/>
      <c r="R265" s="14"/>
      <c r="S265" s="11"/>
      <c r="T265" s="11"/>
      <c r="U265" s="11"/>
      <c r="V265" s="11"/>
      <c r="W265" s="11"/>
      <c r="X265" s="11"/>
      <c r="AG265"/>
      <c r="AH265"/>
      <c r="AI265"/>
      <c r="AJ265"/>
      <c r="AK265"/>
      <c r="AL265"/>
      <c r="AM265"/>
    </row>
    <row r="266" spans="1:39" ht="13.5" hidden="1" thickBot="1" x14ac:dyDescent="0.25">
      <c r="A266" s="377" t="s">
        <v>250</v>
      </c>
      <c r="B266" s="286" t="s">
        <v>145</v>
      </c>
      <c r="C266" s="285" t="s">
        <v>145</v>
      </c>
      <c r="D266" s="68">
        <f t="shared" si="176"/>
        <v>0</v>
      </c>
      <c r="E266" s="69">
        <f t="shared" si="177"/>
        <v>0</v>
      </c>
      <c r="F266" s="57">
        <v>0</v>
      </c>
      <c r="G266" s="57"/>
      <c r="H266" s="281">
        <v>0</v>
      </c>
      <c r="I266" s="209"/>
      <c r="J266" s="81"/>
      <c r="K266" s="58">
        <v>0</v>
      </c>
      <c r="L266" s="59">
        <v>0</v>
      </c>
      <c r="M266" s="215">
        <v>0</v>
      </c>
      <c r="N266" s="69">
        <v>0</v>
      </c>
      <c r="O266" s="82">
        <v>17.5</v>
      </c>
      <c r="P266" s="334">
        <v>0</v>
      </c>
      <c r="Q266" s="302"/>
      <c r="R266" s="14"/>
      <c r="S266" s="11"/>
      <c r="T266" s="11"/>
      <c r="U266" s="11"/>
      <c r="V266" s="11"/>
      <c r="W266" s="11"/>
      <c r="X266" s="11"/>
      <c r="AG266"/>
      <c r="AH266"/>
      <c r="AI266"/>
      <c r="AJ266"/>
      <c r="AK266"/>
      <c r="AL266"/>
      <c r="AM266"/>
    </row>
    <row r="267" spans="1:39" ht="13.5" hidden="1" thickBot="1" x14ac:dyDescent="0.25">
      <c r="A267" s="282" t="s">
        <v>225</v>
      </c>
      <c r="B267" s="286" t="s">
        <v>145</v>
      </c>
      <c r="C267" s="285" t="s">
        <v>145</v>
      </c>
      <c r="D267" s="68">
        <f t="shared" si="176"/>
        <v>0</v>
      </c>
      <c r="E267" s="69">
        <f t="shared" si="177"/>
        <v>0</v>
      </c>
      <c r="F267" s="57">
        <v>0</v>
      </c>
      <c r="G267" s="57"/>
      <c r="H267" s="281">
        <v>0</v>
      </c>
      <c r="I267" s="209"/>
      <c r="J267" s="81"/>
      <c r="K267" s="58">
        <v>0</v>
      </c>
      <c r="L267" s="59">
        <v>0</v>
      </c>
      <c r="M267" s="215">
        <v>0</v>
      </c>
      <c r="N267" s="69">
        <v>0</v>
      </c>
      <c r="O267" s="82">
        <v>17.5</v>
      </c>
      <c r="P267" s="334">
        <v>0</v>
      </c>
      <c r="Q267" s="302"/>
      <c r="R267" s="14"/>
      <c r="S267" s="11"/>
      <c r="T267" s="11"/>
      <c r="U267" s="11"/>
      <c r="V267" s="11"/>
      <c r="W267" s="11"/>
      <c r="X267" s="11"/>
      <c r="AG267"/>
      <c r="AH267"/>
      <c r="AI267"/>
      <c r="AJ267"/>
      <c r="AK267"/>
      <c r="AL267"/>
      <c r="AM267"/>
    </row>
    <row r="268" spans="1:39" ht="13.5" hidden="1" thickBot="1" x14ac:dyDescent="0.25">
      <c r="A268" s="282" t="s">
        <v>212</v>
      </c>
      <c r="B268" s="286" t="s">
        <v>145</v>
      </c>
      <c r="C268" s="285" t="s">
        <v>145</v>
      </c>
      <c r="D268" s="68">
        <f t="shared" si="176"/>
        <v>0</v>
      </c>
      <c r="E268" s="69">
        <f t="shared" si="177"/>
        <v>0</v>
      </c>
      <c r="F268" s="57">
        <v>0</v>
      </c>
      <c r="G268" s="57"/>
      <c r="H268" s="281">
        <v>0</v>
      </c>
      <c r="I268" s="209"/>
      <c r="J268" s="81"/>
      <c r="K268" s="58">
        <v>0</v>
      </c>
      <c r="L268" s="59">
        <v>0</v>
      </c>
      <c r="M268" s="215">
        <v>0</v>
      </c>
      <c r="N268" s="69">
        <v>0</v>
      </c>
      <c r="O268" s="82">
        <v>17.5</v>
      </c>
      <c r="P268" s="334">
        <v>0</v>
      </c>
      <c r="Q268" s="302"/>
      <c r="R268" s="14"/>
      <c r="S268" s="11"/>
      <c r="T268" s="11"/>
      <c r="U268" s="11"/>
      <c r="V268" s="11"/>
      <c r="W268" s="11"/>
      <c r="X268" s="11"/>
      <c r="AG268"/>
      <c r="AH268"/>
      <c r="AI268"/>
      <c r="AJ268"/>
      <c r="AK268"/>
      <c r="AL268"/>
      <c r="AM268"/>
    </row>
    <row r="269" spans="1:39" ht="13.5" hidden="1" thickBot="1" x14ac:dyDescent="0.25">
      <c r="A269" s="377" t="s">
        <v>253</v>
      </c>
      <c r="B269" s="286" t="s">
        <v>145</v>
      </c>
      <c r="C269" s="285" t="s">
        <v>145</v>
      </c>
      <c r="D269" s="68">
        <f t="shared" si="176"/>
        <v>0</v>
      </c>
      <c r="E269" s="69">
        <f t="shared" si="177"/>
        <v>0</v>
      </c>
      <c r="F269" s="57">
        <v>0</v>
      </c>
      <c r="G269" s="57"/>
      <c r="H269" s="281">
        <v>0</v>
      </c>
      <c r="I269" s="209"/>
      <c r="J269" s="81"/>
      <c r="K269" s="58">
        <v>0</v>
      </c>
      <c r="L269" s="59">
        <v>0</v>
      </c>
      <c r="M269" s="215">
        <v>0</v>
      </c>
      <c r="N269" s="69">
        <v>0</v>
      </c>
      <c r="O269" s="82">
        <v>17.5</v>
      </c>
      <c r="P269" s="334">
        <v>0</v>
      </c>
      <c r="Q269" s="302"/>
      <c r="R269" s="14"/>
      <c r="S269" s="11"/>
      <c r="T269" s="11"/>
      <c r="U269" s="11"/>
      <c r="V269" s="11"/>
      <c r="W269" s="11"/>
      <c r="X269" s="11"/>
      <c r="AG269"/>
      <c r="AH269"/>
      <c r="AI269"/>
      <c r="AJ269"/>
      <c r="AK269"/>
      <c r="AL269"/>
      <c r="AM269"/>
    </row>
    <row r="270" spans="1:39" ht="13.5" hidden="1" thickBot="1" x14ac:dyDescent="0.25">
      <c r="A270" s="282" t="s">
        <v>213</v>
      </c>
      <c r="B270" s="286" t="s">
        <v>145</v>
      </c>
      <c r="C270" s="285" t="s">
        <v>145</v>
      </c>
      <c r="D270" s="68">
        <f t="shared" si="176"/>
        <v>0</v>
      </c>
      <c r="E270" s="69">
        <f t="shared" si="177"/>
        <v>0</v>
      </c>
      <c r="F270" s="57">
        <v>0</v>
      </c>
      <c r="G270" s="57"/>
      <c r="H270" s="281">
        <v>0</v>
      </c>
      <c r="I270" s="209"/>
      <c r="J270" s="81"/>
      <c r="K270" s="58">
        <v>0</v>
      </c>
      <c r="L270" s="59">
        <v>0</v>
      </c>
      <c r="M270" s="215">
        <v>0</v>
      </c>
      <c r="N270" s="69">
        <v>0</v>
      </c>
      <c r="O270" s="82">
        <v>17.5</v>
      </c>
      <c r="P270" s="334">
        <v>0</v>
      </c>
      <c r="Q270" s="302"/>
      <c r="R270" s="14"/>
      <c r="S270" s="11"/>
      <c r="T270" s="11"/>
      <c r="U270" s="11"/>
      <c r="V270" s="11"/>
      <c r="W270" s="11"/>
      <c r="X270" s="11"/>
      <c r="AG270"/>
      <c r="AH270"/>
      <c r="AI270"/>
      <c r="AJ270"/>
      <c r="AK270"/>
      <c r="AL270"/>
      <c r="AM270"/>
    </row>
    <row r="271" spans="1:39" ht="13.5" hidden="1" thickBot="1" x14ac:dyDescent="0.25">
      <c r="A271" s="282" t="s">
        <v>228</v>
      </c>
      <c r="B271" s="286" t="s">
        <v>145</v>
      </c>
      <c r="C271" s="285" t="s">
        <v>145</v>
      </c>
      <c r="D271" s="68">
        <f t="shared" si="176"/>
        <v>0</v>
      </c>
      <c r="E271" s="69">
        <f t="shared" si="177"/>
        <v>0</v>
      </c>
      <c r="F271" s="57">
        <v>0</v>
      </c>
      <c r="G271" s="57"/>
      <c r="H271" s="281">
        <v>0</v>
      </c>
      <c r="I271" s="209"/>
      <c r="J271" s="81"/>
      <c r="K271" s="58">
        <v>0</v>
      </c>
      <c r="L271" s="59">
        <v>0</v>
      </c>
      <c r="M271" s="215">
        <v>0</v>
      </c>
      <c r="N271" s="69">
        <v>0</v>
      </c>
      <c r="O271" s="82">
        <v>17.5</v>
      </c>
      <c r="P271" s="334">
        <v>0</v>
      </c>
      <c r="Q271" s="302"/>
      <c r="R271" s="14"/>
      <c r="S271" s="11"/>
      <c r="T271" s="11"/>
      <c r="U271" s="11"/>
      <c r="V271" s="11"/>
      <c r="W271" s="11"/>
      <c r="X271" s="11"/>
      <c r="AG271"/>
      <c r="AH271"/>
      <c r="AI271"/>
      <c r="AJ271"/>
      <c r="AK271"/>
      <c r="AL271"/>
      <c r="AM271"/>
    </row>
    <row r="272" spans="1:39" ht="13.5" hidden="1" thickBot="1" x14ac:dyDescent="0.25">
      <c r="A272" s="282" t="s">
        <v>248</v>
      </c>
      <c r="B272" s="286" t="s">
        <v>145</v>
      </c>
      <c r="C272" s="285" t="s">
        <v>145</v>
      </c>
      <c r="D272" s="68">
        <f t="shared" si="176"/>
        <v>0</v>
      </c>
      <c r="E272" s="69">
        <f t="shared" si="177"/>
        <v>0</v>
      </c>
      <c r="F272" s="57">
        <v>0</v>
      </c>
      <c r="G272" s="57"/>
      <c r="H272" s="281">
        <v>0</v>
      </c>
      <c r="I272" s="209"/>
      <c r="J272" s="81"/>
      <c r="K272" s="58">
        <v>0</v>
      </c>
      <c r="L272" s="59">
        <v>0</v>
      </c>
      <c r="M272" s="215">
        <v>0</v>
      </c>
      <c r="N272" s="69">
        <v>0</v>
      </c>
      <c r="O272" s="82">
        <v>17.5</v>
      </c>
      <c r="P272" s="334">
        <v>0</v>
      </c>
      <c r="Q272" s="302"/>
      <c r="R272" s="14"/>
      <c r="S272" s="11"/>
      <c r="T272" s="11"/>
      <c r="U272" s="11"/>
      <c r="V272" s="11"/>
      <c r="W272" s="11"/>
      <c r="X272" s="11"/>
      <c r="AG272"/>
      <c r="AH272"/>
      <c r="AI272"/>
      <c r="AJ272"/>
      <c r="AK272"/>
      <c r="AL272"/>
      <c r="AM272"/>
    </row>
    <row r="273" spans="1:61" ht="13.5" hidden="1" thickBot="1" x14ac:dyDescent="0.25">
      <c r="A273" s="282" t="s">
        <v>214</v>
      </c>
      <c r="B273" s="286" t="s">
        <v>145</v>
      </c>
      <c r="C273" s="285" t="s">
        <v>145</v>
      </c>
      <c r="D273" s="68">
        <f t="shared" si="176"/>
        <v>0</v>
      </c>
      <c r="E273" s="69">
        <f t="shared" si="177"/>
        <v>0</v>
      </c>
      <c r="F273" s="57">
        <v>0</v>
      </c>
      <c r="G273" s="57"/>
      <c r="H273" s="281">
        <v>0</v>
      </c>
      <c r="I273" s="209"/>
      <c r="J273" s="81"/>
      <c r="K273" s="58">
        <v>0</v>
      </c>
      <c r="L273" s="59">
        <v>0</v>
      </c>
      <c r="M273" s="215">
        <v>0</v>
      </c>
      <c r="N273" s="69">
        <v>0</v>
      </c>
      <c r="O273" s="82">
        <v>17.5</v>
      </c>
      <c r="P273" s="334">
        <v>0</v>
      </c>
      <c r="Q273" s="302"/>
      <c r="R273" s="14"/>
      <c r="S273" s="11"/>
      <c r="T273" s="11"/>
      <c r="U273" s="11"/>
      <c r="V273" s="11"/>
      <c r="W273" s="11"/>
      <c r="X273" s="11"/>
      <c r="AG273"/>
      <c r="AH273"/>
      <c r="AI273"/>
      <c r="AJ273"/>
      <c r="AK273"/>
      <c r="AL273"/>
      <c r="AM273"/>
    </row>
    <row r="274" spans="1:61" ht="13.5" hidden="1" thickBot="1" x14ac:dyDescent="0.25">
      <c r="A274" s="282" t="s">
        <v>217</v>
      </c>
      <c r="B274" s="286" t="s">
        <v>145</v>
      </c>
      <c r="C274" s="285" t="s">
        <v>145</v>
      </c>
      <c r="D274" s="68">
        <f t="shared" si="176"/>
        <v>0</v>
      </c>
      <c r="E274" s="69">
        <f t="shared" si="177"/>
        <v>0</v>
      </c>
      <c r="F274" s="57">
        <v>0</v>
      </c>
      <c r="G274" s="57"/>
      <c r="H274" s="281">
        <v>0</v>
      </c>
      <c r="I274" s="209"/>
      <c r="J274" s="81"/>
      <c r="K274" s="58">
        <v>0</v>
      </c>
      <c r="L274" s="59">
        <v>0</v>
      </c>
      <c r="M274" s="215">
        <v>0</v>
      </c>
      <c r="N274" s="69">
        <v>0</v>
      </c>
      <c r="O274" s="82">
        <v>17.5</v>
      </c>
      <c r="P274" s="334">
        <v>0</v>
      </c>
      <c r="Q274" s="302"/>
      <c r="R274" s="14"/>
      <c r="S274" s="11"/>
      <c r="T274" s="11"/>
      <c r="U274" s="11"/>
      <c r="V274" s="11"/>
      <c r="W274" s="11"/>
      <c r="X274" s="11"/>
      <c r="AG274"/>
      <c r="AH274"/>
      <c r="AI274"/>
      <c r="AJ274"/>
      <c r="AK274"/>
      <c r="AL274"/>
      <c r="AM274"/>
    </row>
    <row r="275" spans="1:61" ht="13.5" hidden="1" thickBot="1" x14ac:dyDescent="0.25">
      <c r="A275" s="282" t="s">
        <v>229</v>
      </c>
      <c r="B275" s="286" t="s">
        <v>145</v>
      </c>
      <c r="C275" s="285" t="s">
        <v>145</v>
      </c>
      <c r="D275" s="68">
        <f t="shared" si="176"/>
        <v>0</v>
      </c>
      <c r="E275" s="69">
        <f t="shared" si="177"/>
        <v>0</v>
      </c>
      <c r="F275" s="57">
        <v>0</v>
      </c>
      <c r="G275" s="57"/>
      <c r="H275" s="281">
        <v>0</v>
      </c>
      <c r="I275" s="209"/>
      <c r="J275" s="81"/>
      <c r="K275" s="58">
        <v>0</v>
      </c>
      <c r="L275" s="59">
        <v>0</v>
      </c>
      <c r="M275" s="215">
        <v>0</v>
      </c>
      <c r="N275" s="69">
        <v>0</v>
      </c>
      <c r="O275" s="82">
        <v>17.5</v>
      </c>
      <c r="P275" s="334">
        <v>0</v>
      </c>
      <c r="Q275" s="302"/>
      <c r="R275" s="14"/>
      <c r="S275" s="11"/>
      <c r="T275" s="11"/>
      <c r="U275" s="11"/>
      <c r="V275" s="11"/>
      <c r="W275" s="11"/>
      <c r="X275" s="11"/>
      <c r="AG275"/>
      <c r="AH275"/>
      <c r="AI275"/>
      <c r="AJ275"/>
      <c r="AK275"/>
      <c r="AL275"/>
      <c r="AM275"/>
    </row>
    <row r="276" spans="1:61" ht="13.5" hidden="1" thickBot="1" x14ac:dyDescent="0.25">
      <c r="A276" s="282" t="s">
        <v>223</v>
      </c>
      <c r="B276" s="286" t="s">
        <v>145</v>
      </c>
      <c r="C276" s="285" t="s">
        <v>145</v>
      </c>
      <c r="D276" s="68">
        <f t="shared" si="176"/>
        <v>0</v>
      </c>
      <c r="E276" s="69">
        <f t="shared" si="177"/>
        <v>0</v>
      </c>
      <c r="F276" s="57">
        <v>0</v>
      </c>
      <c r="G276" s="57"/>
      <c r="H276" s="281">
        <v>0</v>
      </c>
      <c r="I276" s="209"/>
      <c r="J276" s="81"/>
      <c r="K276" s="58">
        <v>0</v>
      </c>
      <c r="L276" s="59">
        <v>0</v>
      </c>
      <c r="M276" s="215">
        <v>0</v>
      </c>
      <c r="N276" s="69">
        <v>0</v>
      </c>
      <c r="O276" s="82">
        <v>17.5</v>
      </c>
      <c r="P276" s="334">
        <v>0</v>
      </c>
      <c r="Q276" s="302"/>
      <c r="R276" s="14"/>
      <c r="S276" s="11"/>
      <c r="T276" s="11"/>
      <c r="U276" s="11"/>
      <c r="V276" s="11"/>
      <c r="W276" s="11"/>
      <c r="X276" s="11"/>
      <c r="AG276"/>
      <c r="AH276"/>
      <c r="AI276"/>
      <c r="AJ276"/>
      <c r="AK276"/>
      <c r="AL276"/>
      <c r="AM276"/>
    </row>
    <row r="277" spans="1:61" ht="13.5" hidden="1" thickBot="1" x14ac:dyDescent="0.25">
      <c r="A277" s="377" t="s">
        <v>249</v>
      </c>
      <c r="B277" s="286" t="s">
        <v>145</v>
      </c>
      <c r="C277" s="285" t="s">
        <v>145</v>
      </c>
      <c r="D277" s="68">
        <f t="shared" si="176"/>
        <v>0</v>
      </c>
      <c r="E277" s="69">
        <f t="shared" si="177"/>
        <v>0</v>
      </c>
      <c r="F277" s="57">
        <v>0</v>
      </c>
      <c r="G277" s="57"/>
      <c r="H277" s="281">
        <v>0</v>
      </c>
      <c r="I277" s="209"/>
      <c r="J277" s="81"/>
      <c r="K277" s="58">
        <v>0</v>
      </c>
      <c r="L277" s="59">
        <v>0</v>
      </c>
      <c r="M277" s="215">
        <v>0</v>
      </c>
      <c r="N277" s="69">
        <v>0</v>
      </c>
      <c r="O277" s="82">
        <v>17.5</v>
      </c>
      <c r="P277" s="334">
        <v>0</v>
      </c>
      <c r="Q277" s="302"/>
      <c r="R277" s="14"/>
      <c r="S277" s="11"/>
      <c r="T277" s="11"/>
      <c r="U277" s="11"/>
      <c r="V277" s="11"/>
      <c r="W277" s="11"/>
      <c r="X277" s="11"/>
      <c r="AG277"/>
      <c r="AH277"/>
      <c r="AI277"/>
      <c r="AJ277"/>
      <c r="AK277"/>
      <c r="AL277"/>
      <c r="AM277"/>
    </row>
    <row r="278" spans="1:61" ht="13.5" hidden="1" thickBot="1" x14ac:dyDescent="0.25">
      <c r="A278" s="282" t="s">
        <v>246</v>
      </c>
      <c r="B278" s="286" t="s">
        <v>145</v>
      </c>
      <c r="C278" s="285" t="s">
        <v>145</v>
      </c>
      <c r="D278" s="68">
        <f t="shared" si="176"/>
        <v>0</v>
      </c>
      <c r="E278" s="69">
        <f t="shared" si="177"/>
        <v>0</v>
      </c>
      <c r="F278" s="57">
        <v>0</v>
      </c>
      <c r="G278" s="57"/>
      <c r="H278" s="281">
        <v>0</v>
      </c>
      <c r="I278" s="209"/>
      <c r="J278" s="81"/>
      <c r="K278" s="58">
        <v>0</v>
      </c>
      <c r="L278" s="59">
        <v>0</v>
      </c>
      <c r="M278" s="215">
        <v>0</v>
      </c>
      <c r="N278" s="69">
        <v>0</v>
      </c>
      <c r="O278" s="82">
        <v>17.5</v>
      </c>
      <c r="P278" s="334">
        <v>0</v>
      </c>
      <c r="Q278" s="302"/>
      <c r="R278" s="14"/>
      <c r="S278" s="11"/>
      <c r="T278" s="11"/>
      <c r="U278" s="11"/>
      <c r="V278" s="11"/>
      <c r="W278" s="11"/>
      <c r="X278" s="11"/>
      <c r="AG278"/>
      <c r="AH278"/>
      <c r="AI278"/>
      <c r="AJ278"/>
      <c r="AK278"/>
      <c r="AL278"/>
      <c r="AM278"/>
    </row>
    <row r="279" spans="1:61" ht="13.5" hidden="1" thickBot="1" x14ac:dyDescent="0.25">
      <c r="A279" s="282" t="s">
        <v>226</v>
      </c>
      <c r="B279" s="286" t="s">
        <v>145</v>
      </c>
      <c r="C279" s="285" t="s">
        <v>145</v>
      </c>
      <c r="D279" s="68">
        <f t="shared" si="176"/>
        <v>0</v>
      </c>
      <c r="E279" s="69">
        <f t="shared" si="177"/>
        <v>0</v>
      </c>
      <c r="F279" s="57">
        <v>0</v>
      </c>
      <c r="G279" s="57"/>
      <c r="H279" s="281">
        <v>0</v>
      </c>
      <c r="I279" s="209"/>
      <c r="J279" s="81"/>
      <c r="K279" s="58">
        <v>0</v>
      </c>
      <c r="L279" s="59">
        <v>0</v>
      </c>
      <c r="M279" s="215">
        <v>0</v>
      </c>
      <c r="N279" s="69">
        <v>0</v>
      </c>
      <c r="O279" s="82">
        <v>17.5</v>
      </c>
      <c r="P279" s="334">
        <v>0</v>
      </c>
      <c r="Q279" s="302"/>
      <c r="R279" s="14"/>
      <c r="S279" s="11"/>
      <c r="T279" s="11"/>
      <c r="U279" s="11"/>
      <c r="V279" s="11"/>
      <c r="W279" s="11"/>
      <c r="X279" s="11"/>
      <c r="AH279"/>
      <c r="AI279"/>
      <c r="AJ279"/>
      <c r="AK279"/>
      <c r="AL279"/>
      <c r="AM279"/>
    </row>
    <row r="280" spans="1:61" ht="13.5" hidden="1" thickBot="1" x14ac:dyDescent="0.25">
      <c r="A280" s="282" t="s">
        <v>218</v>
      </c>
      <c r="B280" s="286" t="s">
        <v>145</v>
      </c>
      <c r="C280" s="285" t="s">
        <v>145</v>
      </c>
      <c r="D280" s="68">
        <f t="shared" si="176"/>
        <v>0</v>
      </c>
      <c r="E280" s="69">
        <f t="shared" si="177"/>
        <v>0</v>
      </c>
      <c r="F280" s="57">
        <v>0</v>
      </c>
      <c r="G280" s="57"/>
      <c r="H280" s="281">
        <v>0</v>
      </c>
      <c r="I280" s="209"/>
      <c r="J280" s="81"/>
      <c r="K280" s="58">
        <v>0</v>
      </c>
      <c r="L280" s="59">
        <v>0</v>
      </c>
      <c r="M280" s="215">
        <v>0</v>
      </c>
      <c r="N280" s="69">
        <v>100</v>
      </c>
      <c r="O280" s="82">
        <v>100</v>
      </c>
      <c r="P280" s="334">
        <v>0</v>
      </c>
      <c r="Q280" s="302"/>
      <c r="R280" s="14"/>
      <c r="S280" s="11"/>
      <c r="T280" s="11"/>
      <c r="U280" s="11"/>
      <c r="V280" s="11"/>
      <c r="W280" s="11"/>
      <c r="X280" s="11"/>
      <c r="AH280"/>
      <c r="AI280"/>
      <c r="AJ280"/>
      <c r="AK280"/>
      <c r="AL280"/>
      <c r="AM280"/>
    </row>
    <row r="281" spans="1:61" ht="13.5" hidden="1" thickBot="1" x14ac:dyDescent="0.25">
      <c r="A281" s="60" t="s">
        <v>219</v>
      </c>
      <c r="B281" s="54"/>
      <c r="C281" s="54"/>
      <c r="D281" s="71">
        <f>SUM(D250:D280)</f>
        <v>0</v>
      </c>
      <c r="E281" s="71">
        <f>SUM(E250:E280)</f>
        <v>0</v>
      </c>
      <c r="F281" s="71">
        <f>SUM(F250:F280)</f>
        <v>0</v>
      </c>
      <c r="G281" s="71">
        <f>SUM(G250:G280)</f>
        <v>0</v>
      </c>
      <c r="H281" s="478">
        <f>SUM(H250:H280)</f>
        <v>0</v>
      </c>
      <c r="I281" s="74"/>
      <c r="J281" s="62"/>
      <c r="K281" s="71">
        <f>SUM(K250:K280)</f>
        <v>0</v>
      </c>
      <c r="L281" s="71">
        <f>SUM(L250:L280)</f>
        <v>0</v>
      </c>
      <c r="M281" s="46"/>
      <c r="N281" s="45"/>
      <c r="O281" s="72"/>
      <c r="P281" s="73"/>
      <c r="Q281" s="300"/>
      <c r="R281" s="73"/>
      <c r="S281" s="11"/>
      <c r="T281" s="11"/>
      <c r="U281" s="11"/>
      <c r="V281" s="11"/>
      <c r="W281" s="11"/>
      <c r="X281" s="11"/>
      <c r="AI281"/>
      <c r="AJ281"/>
      <c r="AK281"/>
      <c r="AL281"/>
      <c r="AM281"/>
    </row>
    <row r="282" spans="1:61" ht="13.5" hidden="1" thickBot="1" x14ac:dyDescent="0.25">
      <c r="A282" s="52"/>
      <c r="B282" s="54"/>
      <c r="C282" s="54"/>
      <c r="D282" s="83"/>
      <c r="E282" s="46"/>
      <c r="F282" s="46"/>
      <c r="G282" s="46"/>
      <c r="H282" s="301"/>
      <c r="I282" s="46"/>
      <c r="J282" s="46"/>
      <c r="K282" s="46"/>
      <c r="L282" s="46"/>
      <c r="M282" s="46"/>
      <c r="N282" s="46"/>
      <c r="O282" s="45"/>
      <c r="P282" s="72"/>
      <c r="Q282" s="300"/>
      <c r="R282" s="73"/>
      <c r="S282" s="11"/>
      <c r="T282" s="14"/>
      <c r="U282" s="14"/>
      <c r="V282" s="11"/>
      <c r="W282" s="11"/>
      <c r="X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:61" ht="16.5" hidden="1" thickBot="1" x14ac:dyDescent="0.3">
      <c r="A283" s="84" t="s">
        <v>83</v>
      </c>
      <c r="B283" s="54"/>
      <c r="C283" s="54"/>
      <c r="D283" s="85">
        <f>D62+D123+D229+D73+D281</f>
        <v>0</v>
      </c>
      <c r="E283" s="86"/>
      <c r="F283" s="86"/>
      <c r="G283" s="234"/>
      <c r="H283" s="87"/>
      <c r="I283" s="83"/>
      <c r="J283" s="46"/>
      <c r="K283" s="85"/>
      <c r="L283" s="87"/>
      <c r="M283" s="46"/>
      <c r="N283" s="716"/>
      <c r="O283" s="717"/>
      <c r="P283" s="717"/>
      <c r="Q283" s="300"/>
      <c r="R283" s="93"/>
      <c r="S283" s="42"/>
      <c r="T283" s="104"/>
      <c r="U283" s="104"/>
      <c r="V283" s="93"/>
      <c r="W283" s="44"/>
      <c r="X283" s="104"/>
      <c r="Y283" s="14"/>
      <c r="Z283" s="14"/>
      <c r="AA283" s="14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</row>
    <row r="284" spans="1:61" ht="13.5" customHeight="1" thickBot="1" x14ac:dyDescent="0.3">
      <c r="A284" s="84" t="s">
        <v>220</v>
      </c>
      <c r="B284" s="90"/>
      <c r="C284" s="90"/>
      <c r="D284" s="85">
        <f>SUM(F79:F121)+SUM(L250:L280)</f>
        <v>0</v>
      </c>
      <c r="E284" s="91" t="s">
        <v>254</v>
      </c>
      <c r="F284" s="91"/>
      <c r="G284" s="91"/>
      <c r="H284" s="479"/>
      <c r="I284" s="91"/>
      <c r="J284" s="91"/>
      <c r="K284" s="92"/>
      <c r="L284" s="91"/>
      <c r="M284" s="91"/>
      <c r="N284" s="91"/>
      <c r="O284" s="45"/>
      <c r="P284" s="44"/>
      <c r="Q284" s="88"/>
      <c r="R284" s="96"/>
      <c r="S284" s="97"/>
      <c r="T284" s="104"/>
      <c r="U284" s="104"/>
      <c r="V284" s="93"/>
      <c r="W284" s="44"/>
      <c r="X284" s="104"/>
      <c r="Y284" s="14"/>
      <c r="Z284" s="14"/>
      <c r="AA284" s="14"/>
      <c r="AB284" s="14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</row>
    <row r="285" spans="1:61" ht="13.5" customHeight="1" thickBot="1" x14ac:dyDescent="0.3">
      <c r="A285" s="84" t="s">
        <v>221</v>
      </c>
      <c r="B285" s="54"/>
      <c r="C285" s="54"/>
      <c r="D285" s="94">
        <f>SUM(D283:D284)</f>
        <v>0</v>
      </c>
      <c r="E285" s="91"/>
      <c r="F285" s="91"/>
      <c r="G285" s="91"/>
      <c r="H285" s="479"/>
      <c r="I285" s="91"/>
      <c r="J285" s="91"/>
      <c r="K285" s="92"/>
      <c r="L285" s="91"/>
      <c r="M285" s="91"/>
      <c r="N285" s="91"/>
      <c r="O285" s="44"/>
      <c r="P285" s="93"/>
      <c r="Q285" s="88"/>
      <c r="R285" s="93"/>
      <c r="S285" s="72"/>
      <c r="T285" s="104"/>
      <c r="U285" s="104"/>
      <c r="V285" s="93"/>
      <c r="W285" s="44"/>
      <c r="X285" s="104"/>
      <c r="Y285" s="14"/>
      <c r="Z285" s="14"/>
      <c r="AA285" s="14"/>
      <c r="AB285" s="14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</row>
    <row r="286" spans="1:61" ht="13.5" customHeight="1" x14ac:dyDescent="0.25">
      <c r="A286" s="89"/>
      <c r="B286" s="90"/>
      <c r="C286" s="90"/>
      <c r="D286" s="89"/>
      <c r="E286" s="91"/>
      <c r="F286" s="91"/>
      <c r="G286" s="91"/>
      <c r="H286" s="479"/>
      <c r="I286" s="91"/>
      <c r="J286" s="91"/>
      <c r="K286" s="92"/>
      <c r="L286" s="91"/>
      <c r="M286" s="91"/>
      <c r="N286" s="91"/>
      <c r="O286" s="44"/>
      <c r="P286" s="93"/>
      <c r="Q286" s="151"/>
      <c r="R286" s="93"/>
      <c r="S286" s="72"/>
      <c r="T286" s="104"/>
      <c r="U286" s="104"/>
      <c r="V286" s="93"/>
      <c r="W286" s="44"/>
      <c r="X286" s="104"/>
      <c r="Y286" s="14"/>
      <c r="Z286" s="14"/>
      <c r="AA286" s="14"/>
      <c r="AB286" s="14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</row>
    <row r="287" spans="1:61" ht="13.5" customHeight="1" x14ac:dyDescent="0.25">
      <c r="A287" s="98"/>
      <c r="B287" s="99"/>
      <c r="C287" s="99"/>
      <c r="D287" s="100"/>
      <c r="E287" s="101"/>
      <c r="F287" s="102"/>
      <c r="G287" s="102"/>
      <c r="H287" s="480"/>
      <c r="I287" s="102"/>
      <c r="J287" s="102"/>
      <c r="K287" s="102"/>
      <c r="L287" s="102"/>
      <c r="M287" s="103"/>
      <c r="N287" s="102"/>
      <c r="O287" s="102"/>
      <c r="P287" s="102"/>
      <c r="Q287" s="303"/>
      <c r="R287" s="88"/>
      <c r="S287" s="72"/>
      <c r="T287" s="104"/>
      <c r="U287" s="104"/>
      <c r="V287" s="93"/>
      <c r="W287" s="44"/>
      <c r="X287" s="104"/>
      <c r="Y287" s="14"/>
      <c r="Z287" s="14"/>
      <c r="AA287" s="14"/>
      <c r="AB287" s="14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</row>
    <row r="288" spans="1:61" ht="14.1" customHeight="1" x14ac:dyDescent="0.25">
      <c r="A288" s="101"/>
      <c r="B288" s="201"/>
      <c r="C288" s="201"/>
      <c r="D288" s="217"/>
      <c r="E288" s="217"/>
      <c r="F288" s="217"/>
      <c r="G288" s="217"/>
      <c r="H288" s="298"/>
      <c r="I288" s="217"/>
      <c r="J288" s="217"/>
      <c r="K288" s="217"/>
      <c r="L288" s="217"/>
      <c r="M288" s="217"/>
      <c r="N288" s="217"/>
      <c r="O288" s="217"/>
      <c r="P288" s="217"/>
      <c r="Q288" s="298"/>
      <c r="R288" s="519"/>
      <c r="S288" s="72"/>
      <c r="T288" s="104"/>
      <c r="U288" s="104"/>
      <c r="V288" s="93"/>
      <c r="W288" s="44"/>
      <c r="X288" s="104"/>
      <c r="Y288" s="14"/>
      <c r="Z288" s="14"/>
      <c r="AA288" s="14"/>
      <c r="AB288" s="14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</row>
    <row r="289" spans="1:61" ht="13.5" customHeight="1" x14ac:dyDescent="0.25">
      <c r="A289" s="250"/>
      <c r="B289" s="235"/>
      <c r="C289" s="99"/>
      <c r="D289" s="217"/>
      <c r="E289" s="217"/>
      <c r="F289" s="217"/>
      <c r="G289" s="217"/>
      <c r="H289" s="298"/>
      <c r="I289" s="217"/>
      <c r="J289" s="217"/>
      <c r="K289" s="217"/>
      <c r="L289" s="217"/>
      <c r="M289" s="217"/>
      <c r="N289" s="217"/>
      <c r="O289" s="217"/>
      <c r="P289" s="217"/>
      <c r="Q289" s="298"/>
      <c r="R289" s="88"/>
      <c r="S289" s="72"/>
      <c r="T289" s="104"/>
      <c r="U289" s="104"/>
      <c r="V289" s="93"/>
      <c r="W289" s="44"/>
      <c r="X289" s="104"/>
      <c r="Y289" s="14"/>
      <c r="Z289" s="14"/>
      <c r="AA289" s="14"/>
      <c r="AB289" s="14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</row>
    <row r="290" spans="1:61" ht="13.5" customHeight="1" x14ac:dyDescent="0.25">
      <c r="A290" s="101"/>
      <c r="B290" s="201"/>
      <c r="C290" s="99"/>
      <c r="D290" s="217"/>
      <c r="E290" s="217"/>
      <c r="F290" s="217"/>
      <c r="G290" s="217"/>
      <c r="H290" s="298"/>
      <c r="I290" s="217"/>
      <c r="J290" s="217"/>
      <c r="K290" s="217"/>
      <c r="L290" s="217"/>
      <c r="M290" s="217"/>
      <c r="N290" s="217"/>
      <c r="O290" s="217"/>
      <c r="P290" s="217"/>
      <c r="Q290" s="298"/>
      <c r="R290" s="72"/>
      <c r="S290" s="72"/>
      <c r="T290" s="104"/>
      <c r="U290" s="104"/>
      <c r="V290" s="93"/>
      <c r="W290" s="44"/>
      <c r="X290" s="104"/>
      <c r="Y290" s="14"/>
      <c r="Z290" s="14"/>
      <c r="AA290" s="14"/>
      <c r="AB290" s="14"/>
      <c r="AC290" s="14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</row>
    <row r="291" spans="1:61" ht="13.5" customHeight="1" x14ac:dyDescent="0.25">
      <c r="A291" s="101"/>
      <c r="B291" s="201"/>
      <c r="C291" s="99"/>
      <c r="D291" s="217"/>
      <c r="E291" s="217"/>
      <c r="F291" s="217"/>
      <c r="G291" s="217"/>
      <c r="H291" s="298"/>
      <c r="I291" s="217"/>
      <c r="J291" s="217"/>
      <c r="K291" s="217"/>
      <c r="L291" s="217"/>
      <c r="M291" s="217"/>
      <c r="N291" s="217"/>
      <c r="O291" s="217"/>
      <c r="P291" s="217"/>
      <c r="Q291" s="298"/>
      <c r="R291" s="72"/>
      <c r="S291" s="72"/>
      <c r="T291" s="104"/>
      <c r="U291" s="104"/>
      <c r="V291" s="93"/>
      <c r="W291" s="44"/>
      <c r="X291" s="104"/>
      <c r="Y291" s="14"/>
      <c r="Z291" s="14"/>
      <c r="AA291" s="14"/>
      <c r="AB291" s="14"/>
      <c r="AC291" s="14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</row>
    <row r="292" spans="1:61" ht="13.5" customHeight="1" x14ac:dyDescent="0.25">
      <c r="C292" s="236"/>
      <c r="D292" s="217"/>
      <c r="E292" s="217"/>
      <c r="F292" s="217"/>
      <c r="G292" s="217"/>
      <c r="H292" s="298"/>
      <c r="I292" s="217"/>
      <c r="J292" s="217"/>
      <c r="K292" s="217"/>
      <c r="L292" s="217"/>
      <c r="M292" s="217"/>
      <c r="N292" s="217"/>
      <c r="O292" s="217"/>
      <c r="P292" s="217"/>
      <c r="Q292" s="298"/>
      <c r="R292" s="72"/>
      <c r="S292" s="72"/>
      <c r="T292" s="104"/>
      <c r="U292" s="104"/>
      <c r="V292" s="93"/>
      <c r="W292" s="44"/>
      <c r="X292" s="104"/>
      <c r="Y292" s="14"/>
      <c r="Z292" s="14"/>
      <c r="AA292" s="14"/>
      <c r="AB292" s="14"/>
      <c r="AC292" s="14"/>
      <c r="AD292" s="14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</row>
    <row r="293" spans="1:61" ht="13.5" customHeight="1" x14ac:dyDescent="0.2">
      <c r="C293" s="99"/>
      <c r="D293" s="217"/>
      <c r="E293" s="217"/>
      <c r="F293" s="217"/>
      <c r="G293" s="217"/>
      <c r="H293" s="298"/>
      <c r="I293" s="217"/>
      <c r="J293" s="217"/>
      <c r="K293" s="217"/>
      <c r="L293" s="217"/>
      <c r="M293" s="217"/>
      <c r="N293" s="217"/>
      <c r="O293" s="217"/>
      <c r="P293" s="217"/>
      <c r="Q293" s="298"/>
      <c r="R293" s="72"/>
      <c r="S293" s="72"/>
      <c r="T293" s="104"/>
      <c r="U293" s="104"/>
      <c r="V293" s="44"/>
      <c r="W293" s="44"/>
      <c r="X293" s="104"/>
      <c r="Y293" s="14"/>
      <c r="Z293" s="14"/>
      <c r="AA293" s="14"/>
      <c r="AB293" s="14"/>
      <c r="AC293" s="14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</row>
    <row r="294" spans="1:61" ht="13.5" customHeight="1" x14ac:dyDescent="0.2">
      <c r="A294" s="101"/>
      <c r="B294" s="201"/>
      <c r="C294" s="99"/>
      <c r="D294" s="217"/>
      <c r="E294" s="217"/>
      <c r="F294" s="217"/>
      <c r="G294" s="217"/>
      <c r="H294" s="298"/>
      <c r="I294" s="217"/>
      <c r="J294" s="217"/>
      <c r="K294" s="217"/>
      <c r="L294" s="217"/>
      <c r="M294" s="217"/>
      <c r="N294" s="217"/>
      <c r="O294" s="217"/>
      <c r="P294" s="217"/>
      <c r="Q294" s="298"/>
      <c r="R294" s="72"/>
      <c r="S294" s="72"/>
      <c r="T294" s="104"/>
      <c r="U294" s="104"/>
      <c r="V294" s="44"/>
      <c r="W294" s="44"/>
      <c r="X294" s="104"/>
      <c r="Y294" s="14"/>
      <c r="Z294" s="14"/>
      <c r="AA294" s="14"/>
      <c r="AB294" s="14"/>
      <c r="AC294" s="14"/>
      <c r="AD294" s="14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</row>
    <row r="295" spans="1:61" x14ac:dyDescent="0.2">
      <c r="A295" s="101"/>
      <c r="B295" s="201"/>
      <c r="C295" s="99"/>
      <c r="D295" s="217"/>
      <c r="E295" s="217"/>
      <c r="F295" s="217"/>
      <c r="G295" s="217"/>
      <c r="H295" s="298"/>
      <c r="I295" s="217"/>
      <c r="J295" s="217"/>
      <c r="K295" s="217"/>
      <c r="L295" s="217"/>
      <c r="M295" s="217"/>
      <c r="N295" s="217"/>
      <c r="O295" s="217"/>
      <c r="P295" s="217"/>
      <c r="Q295" s="298"/>
      <c r="R295" s="44"/>
      <c r="S295" s="72"/>
      <c r="T295" s="104"/>
      <c r="U295" s="104"/>
      <c r="V295" s="44"/>
      <c r="W295" s="44"/>
      <c r="X295" s="104"/>
      <c r="AA295" s="14"/>
      <c r="AB295" s="14"/>
      <c r="AC295" s="14"/>
      <c r="AD295" s="14"/>
      <c r="AE295" s="14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</row>
    <row r="296" spans="1:61" x14ac:dyDescent="0.2">
      <c r="A296" s="101"/>
      <c r="B296" s="201"/>
      <c r="C296" s="99"/>
      <c r="D296" s="217"/>
      <c r="E296" s="217"/>
      <c r="F296" s="217"/>
      <c r="G296" s="217"/>
      <c r="H296" s="298"/>
      <c r="I296" s="217"/>
      <c r="J296" s="217"/>
      <c r="K296" s="217"/>
      <c r="L296" s="217"/>
      <c r="M296" s="217"/>
      <c r="N296" s="217"/>
      <c r="O296" s="217"/>
      <c r="P296" s="217"/>
      <c r="Q296" s="298"/>
      <c r="R296" s="44"/>
      <c r="S296" s="72"/>
      <c r="T296" s="104"/>
      <c r="U296" s="104"/>
      <c r="V296" s="44"/>
      <c r="W296" s="44"/>
      <c r="X296" s="104"/>
      <c r="AA296" s="14"/>
      <c r="AB296" s="14"/>
      <c r="AC296" s="14"/>
      <c r="AD296" s="14"/>
      <c r="AE296" s="14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</row>
    <row r="297" spans="1:61" x14ac:dyDescent="0.2">
      <c r="A297" s="101"/>
      <c r="B297" s="201"/>
      <c r="C297" s="99"/>
      <c r="D297" s="217"/>
      <c r="E297" s="217"/>
      <c r="F297" s="217"/>
      <c r="G297" s="217"/>
      <c r="H297" s="298"/>
      <c r="I297" s="217"/>
      <c r="J297" s="217"/>
      <c r="K297" s="217"/>
      <c r="L297" s="217"/>
      <c r="M297" s="217"/>
      <c r="N297" s="217"/>
      <c r="O297" s="217"/>
      <c r="P297" s="217"/>
      <c r="Q297" s="298"/>
      <c r="R297" s="44"/>
      <c r="S297" s="72"/>
      <c r="T297" s="104"/>
      <c r="U297" s="104"/>
      <c r="V297" s="44"/>
      <c r="W297" s="44"/>
      <c r="X297" s="10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</row>
    <row r="298" spans="1:61" x14ac:dyDescent="0.2">
      <c r="A298" s="101"/>
      <c r="B298" s="201"/>
      <c r="C298" s="99"/>
      <c r="D298" s="217"/>
      <c r="E298" s="217"/>
      <c r="F298" s="217"/>
      <c r="G298" s="217"/>
      <c r="H298" s="298"/>
      <c r="I298" s="217"/>
      <c r="J298" s="217"/>
      <c r="K298" s="217"/>
      <c r="L298" s="217"/>
      <c r="M298" s="217"/>
      <c r="N298" s="217"/>
      <c r="O298" s="217"/>
      <c r="P298" s="217"/>
      <c r="Q298" s="298"/>
      <c r="R298" s="44"/>
      <c r="S298" s="72"/>
      <c r="T298" s="104"/>
      <c r="U298" s="104"/>
      <c r="V298" s="44"/>
      <c r="W298" s="44"/>
      <c r="X298" s="10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</row>
    <row r="299" spans="1:61" x14ac:dyDescent="0.2">
      <c r="A299" s="101"/>
      <c r="B299" s="201"/>
      <c r="C299" s="99"/>
      <c r="D299" s="217"/>
      <c r="E299" s="217"/>
      <c r="F299" s="217"/>
      <c r="G299" s="217"/>
      <c r="H299" s="298"/>
      <c r="I299" s="217"/>
      <c r="J299" s="217"/>
      <c r="K299" s="217"/>
      <c r="L299" s="217"/>
      <c r="M299" s="217"/>
      <c r="N299" s="217"/>
      <c r="O299" s="217"/>
      <c r="P299" s="217"/>
      <c r="Q299" s="298"/>
      <c r="R299" s="44"/>
      <c r="S299" s="72"/>
      <c r="T299" s="104"/>
      <c r="U299" s="104"/>
      <c r="V299" s="44"/>
      <c r="W299" s="44"/>
      <c r="X299" s="10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</row>
    <row r="300" spans="1:61" x14ac:dyDescent="0.2">
      <c r="A300" s="101"/>
      <c r="B300" s="201"/>
      <c r="C300" s="99"/>
      <c r="D300" s="217"/>
      <c r="E300" s="217"/>
      <c r="F300" s="217"/>
      <c r="G300" s="217"/>
      <c r="H300" s="298"/>
      <c r="I300" s="217"/>
      <c r="J300" s="217"/>
      <c r="K300" s="217"/>
      <c r="L300" s="217"/>
      <c r="M300" s="217"/>
      <c r="N300" s="217"/>
      <c r="O300" s="217"/>
      <c r="P300" s="217"/>
      <c r="Q300" s="298"/>
      <c r="R300" s="44"/>
      <c r="S300" s="72"/>
      <c r="T300" s="104"/>
      <c r="U300" s="104"/>
      <c r="V300" s="44"/>
      <c r="W300" s="44"/>
      <c r="X300" s="10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</row>
    <row r="301" spans="1:61" x14ac:dyDescent="0.2">
      <c r="A301" s="101"/>
      <c r="B301" s="201"/>
      <c r="C301" s="99"/>
      <c r="D301" s="217"/>
      <c r="E301" s="217"/>
      <c r="F301" s="217"/>
      <c r="G301" s="217"/>
      <c r="H301" s="298"/>
      <c r="I301" s="217"/>
      <c r="J301" s="217"/>
      <c r="K301" s="217"/>
      <c r="L301" s="217"/>
      <c r="M301" s="217"/>
      <c r="N301" s="217"/>
      <c r="O301" s="217"/>
      <c r="P301" s="217"/>
      <c r="Q301" s="298"/>
      <c r="R301" s="44"/>
      <c r="S301" s="72"/>
      <c r="T301" s="104"/>
      <c r="U301" s="104"/>
      <c r="V301" s="44"/>
      <c r="W301" s="44"/>
      <c r="X301" s="10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</row>
    <row r="302" spans="1:61" x14ac:dyDescent="0.2">
      <c r="A302" s="101"/>
      <c r="B302" s="201"/>
      <c r="C302" s="99"/>
      <c r="D302" s="217"/>
      <c r="E302" s="217"/>
      <c r="F302" s="217"/>
      <c r="G302" s="217"/>
      <c r="H302" s="298"/>
      <c r="I302" s="217"/>
      <c r="J302" s="217"/>
      <c r="K302" s="217"/>
      <c r="L302" s="217"/>
      <c r="M302" s="217"/>
      <c r="N302" s="217"/>
      <c r="O302" s="217"/>
      <c r="P302" s="217"/>
      <c r="Q302" s="298"/>
      <c r="R302" s="44"/>
      <c r="S302" s="72"/>
      <c r="T302" s="104"/>
      <c r="U302" s="104"/>
      <c r="V302" s="44"/>
      <c r="W302" s="44"/>
      <c r="X302" s="10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</row>
    <row r="303" spans="1:61" x14ac:dyDescent="0.2">
      <c r="A303" s="101"/>
      <c r="B303" s="201"/>
      <c r="C303" s="99"/>
      <c r="D303" s="217"/>
      <c r="E303" s="217"/>
      <c r="F303" s="217"/>
      <c r="G303" s="217"/>
      <c r="H303" s="298"/>
      <c r="I303" s="217"/>
      <c r="J303" s="217"/>
      <c r="K303" s="217"/>
      <c r="L303" s="217"/>
      <c r="M303" s="217"/>
      <c r="N303" s="217"/>
      <c r="O303" s="217"/>
      <c r="P303" s="217"/>
      <c r="Q303" s="298"/>
      <c r="R303" s="44"/>
      <c r="S303" s="72"/>
      <c r="T303" s="104"/>
      <c r="U303" s="104"/>
      <c r="V303" s="44"/>
      <c r="W303" s="44"/>
      <c r="X303" s="10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</row>
    <row r="304" spans="1:61" x14ac:dyDescent="0.2">
      <c r="A304" s="101"/>
      <c r="B304" s="201"/>
      <c r="C304" s="99"/>
      <c r="D304" s="217"/>
      <c r="E304" s="217"/>
      <c r="F304" s="217"/>
      <c r="G304" s="217"/>
      <c r="H304" s="298"/>
      <c r="I304" s="217"/>
      <c r="J304" s="217"/>
      <c r="K304" s="217"/>
      <c r="L304" s="217"/>
      <c r="M304" s="217"/>
      <c r="N304" s="217"/>
      <c r="O304" s="217"/>
      <c r="P304" s="217"/>
      <c r="Q304" s="298"/>
      <c r="R304" s="44"/>
      <c r="S304" s="72"/>
      <c r="T304" s="104"/>
      <c r="U304" s="104"/>
      <c r="V304" s="44"/>
      <c r="W304" s="44"/>
      <c r="X304" s="10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</row>
    <row r="305" spans="1:61" x14ac:dyDescent="0.2">
      <c r="A305" s="101"/>
      <c r="B305" s="201"/>
      <c r="C305" s="99"/>
      <c r="D305" s="217"/>
      <c r="E305" s="217"/>
      <c r="F305" s="217"/>
      <c r="G305" s="217"/>
      <c r="H305" s="298"/>
      <c r="I305" s="217"/>
      <c r="J305" s="217"/>
      <c r="K305" s="217"/>
      <c r="L305" s="217"/>
      <c r="M305" s="217"/>
      <c r="N305" s="217"/>
      <c r="O305" s="217"/>
      <c r="P305" s="217"/>
      <c r="Q305" s="298"/>
      <c r="R305" s="44"/>
      <c r="S305" s="72"/>
      <c r="T305" s="104"/>
      <c r="U305" s="104"/>
      <c r="V305" s="44"/>
      <c r="W305" s="44"/>
      <c r="X305" s="10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</row>
    <row r="306" spans="1:61" x14ac:dyDescent="0.2">
      <c r="A306" s="101"/>
      <c r="B306" s="201"/>
      <c r="C306" s="99"/>
      <c r="D306" s="217"/>
      <c r="E306" s="217"/>
      <c r="F306" s="217"/>
      <c r="G306" s="217"/>
      <c r="H306" s="298"/>
      <c r="I306" s="217"/>
      <c r="J306" s="217"/>
      <c r="K306" s="217"/>
      <c r="L306" s="217"/>
      <c r="M306" s="217"/>
      <c r="N306" s="217"/>
      <c r="O306" s="217"/>
      <c r="P306" s="217"/>
      <c r="Q306" s="298"/>
      <c r="R306" s="44"/>
      <c r="S306" s="72"/>
      <c r="T306" s="104"/>
      <c r="U306" s="104"/>
      <c r="V306" s="44"/>
      <c r="W306" s="44"/>
      <c r="X306" s="105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</row>
    <row r="307" spans="1:61" s="2" customFormat="1" x14ac:dyDescent="0.2">
      <c r="A307" s="101"/>
      <c r="B307" s="201"/>
      <c r="C307" s="99"/>
      <c r="D307" s="217"/>
      <c r="E307" s="217"/>
      <c r="F307" s="217"/>
      <c r="G307" s="217"/>
      <c r="H307" s="298"/>
      <c r="I307" s="217"/>
      <c r="J307" s="217"/>
      <c r="K307" s="217"/>
      <c r="L307" s="217"/>
      <c r="M307" s="217"/>
      <c r="N307" s="217"/>
      <c r="O307" s="217"/>
      <c r="P307" s="217"/>
      <c r="Q307" s="298"/>
      <c r="R307" s="44"/>
      <c r="S307" s="72"/>
      <c r="T307" s="104"/>
      <c r="U307" s="104"/>
      <c r="V307" s="106"/>
      <c r="W307" s="44"/>
      <c r="X307" s="105"/>
      <c r="Y307" s="11"/>
      <c r="Z307" s="11"/>
      <c r="AA307" s="11"/>
      <c r="AB307" s="11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</row>
    <row r="308" spans="1:61" s="1" customFormat="1" x14ac:dyDescent="0.2">
      <c r="A308" s="101"/>
      <c r="B308" s="201"/>
      <c r="C308" s="99"/>
      <c r="D308" s="217"/>
      <c r="E308" s="217"/>
      <c r="F308" s="217"/>
      <c r="G308" s="217"/>
      <c r="H308" s="298"/>
      <c r="I308" s="217"/>
      <c r="J308" s="217"/>
      <c r="K308" s="217"/>
      <c r="L308" s="217"/>
      <c r="M308" s="217"/>
      <c r="N308" s="217"/>
      <c r="O308" s="217"/>
      <c r="P308" s="217"/>
      <c r="Q308" s="298"/>
      <c r="R308" s="44"/>
      <c r="S308" s="72"/>
      <c r="T308" s="104"/>
      <c r="U308" s="104"/>
      <c r="V308" s="106"/>
      <c r="W308" s="44"/>
      <c r="X308" s="105"/>
      <c r="Y308" s="11"/>
      <c r="Z308" s="11"/>
      <c r="AA308" s="11"/>
      <c r="AB308" s="11"/>
      <c r="AC308" s="11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</row>
    <row r="309" spans="1:61" x14ac:dyDescent="0.2">
      <c r="A309" s="101"/>
      <c r="B309" s="201"/>
      <c r="C309" s="99"/>
      <c r="D309" s="217"/>
      <c r="E309" s="217"/>
      <c r="F309" s="217"/>
      <c r="G309" s="217"/>
      <c r="H309" s="298"/>
      <c r="I309" s="217"/>
      <c r="J309" s="217"/>
      <c r="K309" s="217"/>
      <c r="L309" s="217"/>
      <c r="M309" s="217"/>
      <c r="N309" s="217"/>
      <c r="O309" s="217"/>
      <c r="P309" s="217"/>
      <c r="Q309" s="298"/>
      <c r="R309" s="89"/>
      <c r="S309" s="72"/>
      <c r="T309" s="19"/>
      <c r="U309" s="19"/>
      <c r="V309" s="21"/>
      <c r="W309" s="18"/>
      <c r="X309" s="20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</row>
    <row r="310" spans="1:61" x14ac:dyDescent="0.2">
      <c r="A310" s="101"/>
      <c r="B310" s="201"/>
      <c r="C310" s="99"/>
      <c r="D310" s="217"/>
      <c r="E310" s="217"/>
      <c r="F310" s="217"/>
      <c r="G310" s="217"/>
      <c r="H310" s="298"/>
      <c r="I310" s="217"/>
      <c r="J310" s="217"/>
      <c r="K310" s="217"/>
      <c r="L310" s="217"/>
      <c r="M310" s="217"/>
      <c r="N310" s="217"/>
      <c r="O310" s="217"/>
      <c r="P310" s="217"/>
      <c r="Q310" s="298"/>
      <c r="R310" s="89"/>
      <c r="S310" s="72"/>
      <c r="T310" s="19"/>
      <c r="U310" s="19"/>
      <c r="V310" s="21"/>
      <c r="W310" s="18"/>
      <c r="X310" s="20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</row>
    <row r="311" spans="1:61" x14ac:dyDescent="0.2">
      <c r="A311" s="101"/>
      <c r="B311" s="201"/>
      <c r="C311" s="99"/>
      <c r="D311" s="715" t="s">
        <v>145</v>
      </c>
      <c r="E311" s="715"/>
      <c r="F311" s="715"/>
      <c r="G311" s="715"/>
      <c r="H311" s="715"/>
      <c r="I311" s="715"/>
      <c r="J311" s="715"/>
      <c r="K311" s="715"/>
      <c r="L311" s="715"/>
      <c r="M311" s="715"/>
      <c r="N311" s="715"/>
      <c r="O311" s="715"/>
      <c r="P311" s="715"/>
      <c r="Q311" s="715"/>
      <c r="R311" s="11"/>
      <c r="S311" s="152"/>
      <c r="T311" s="22"/>
      <c r="U311" s="22"/>
      <c r="V311" s="21"/>
      <c r="W311" s="18"/>
      <c r="X311" s="20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</row>
    <row r="312" spans="1:61" x14ac:dyDescent="0.2">
      <c r="A312" s="107"/>
      <c r="B312" s="108"/>
      <c r="C312" s="108"/>
      <c r="D312" s="715"/>
      <c r="E312" s="715"/>
      <c r="F312" s="715"/>
      <c r="G312" s="715"/>
      <c r="H312" s="715"/>
      <c r="I312" s="715"/>
      <c r="J312" s="715"/>
      <c r="K312" s="715"/>
      <c r="L312" s="715"/>
      <c r="M312" s="715"/>
      <c r="N312" s="715"/>
      <c r="O312" s="715"/>
      <c r="P312" s="715"/>
      <c r="Q312" s="715"/>
      <c r="R312" s="11"/>
      <c r="S312" s="152"/>
      <c r="T312" s="19"/>
      <c r="U312" s="19"/>
      <c r="V312" s="21"/>
      <c r="W312" s="18"/>
      <c r="X312" s="20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</row>
    <row r="313" spans="1:61" x14ac:dyDescent="0.2">
      <c r="A313" s="11"/>
      <c r="B313" s="13"/>
      <c r="C313" s="13"/>
      <c r="D313" s="714"/>
      <c r="E313" s="714"/>
      <c r="F313" s="714"/>
      <c r="G313" s="714"/>
      <c r="H313" s="714"/>
      <c r="I313" s="714"/>
      <c r="J313" s="714"/>
      <c r="K313" s="714"/>
      <c r="L313" s="714"/>
      <c r="M313" s="714"/>
      <c r="N313" s="714"/>
      <c r="O313" s="714"/>
      <c r="P313" s="714"/>
      <c r="Q313" s="714"/>
      <c r="R313" s="11"/>
      <c r="S313" s="152"/>
      <c r="T313" s="19"/>
      <c r="U313" s="19"/>
      <c r="V313" s="21"/>
      <c r="W313" s="18"/>
      <c r="X313" s="20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</row>
    <row r="314" spans="1:61" x14ac:dyDescent="0.2">
      <c r="A314" s="11"/>
      <c r="B314" s="13"/>
      <c r="C314" s="13"/>
      <c r="D314" s="714"/>
      <c r="E314" s="714"/>
      <c r="F314" s="714"/>
      <c r="G314" s="714"/>
      <c r="H314" s="714"/>
      <c r="I314" s="714"/>
      <c r="J314" s="714"/>
      <c r="K314" s="714"/>
      <c r="L314" s="714"/>
      <c r="M314" s="714"/>
      <c r="N314" s="714"/>
      <c r="O314" s="714"/>
      <c r="P314" s="714"/>
      <c r="Q314" s="714"/>
      <c r="R314" s="11"/>
      <c r="S314" s="152"/>
      <c r="T314" s="23"/>
      <c r="U314" s="23"/>
      <c r="V314" s="21"/>
      <c r="W314" s="18"/>
      <c r="X314" s="20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</row>
    <row r="315" spans="1:61" x14ac:dyDescent="0.2">
      <c r="A315" s="11"/>
      <c r="B315" s="13"/>
      <c r="C315" s="13"/>
      <c r="D315" s="714"/>
      <c r="E315" s="714"/>
      <c r="F315" s="714"/>
      <c r="G315" s="714"/>
      <c r="H315" s="714"/>
      <c r="I315" s="714"/>
      <c r="J315" s="714"/>
      <c r="K315" s="714"/>
      <c r="L315" s="714"/>
      <c r="M315" s="714"/>
      <c r="N315" s="714"/>
      <c r="O315" s="714"/>
      <c r="P315" s="714"/>
      <c r="Q315" s="714"/>
      <c r="R315" s="11"/>
      <c r="S315" s="152"/>
      <c r="T315" s="19"/>
      <c r="U315" s="19"/>
      <c r="V315" s="21"/>
      <c r="W315" s="18"/>
      <c r="X315" s="20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</row>
    <row r="316" spans="1:61" x14ac:dyDescent="0.2">
      <c r="A316" s="11"/>
      <c r="B316" s="13"/>
      <c r="C316" s="13"/>
      <c r="D316" s="714"/>
      <c r="E316" s="714"/>
      <c r="F316" s="714"/>
      <c r="G316" s="714"/>
      <c r="H316" s="714"/>
      <c r="I316" s="714"/>
      <c r="J316" s="714"/>
      <c r="K316" s="714"/>
      <c r="L316" s="714"/>
      <c r="M316" s="714"/>
      <c r="N316" s="714"/>
      <c r="O316" s="714"/>
      <c r="P316" s="714"/>
      <c r="Q316" s="714"/>
      <c r="R316" s="11"/>
      <c r="S316" s="153"/>
      <c r="T316" s="19"/>
      <c r="U316" s="19"/>
      <c r="V316" s="21"/>
      <c r="W316" s="18"/>
      <c r="X316" s="20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</row>
    <row r="317" spans="1:61" x14ac:dyDescent="0.2">
      <c r="A317" s="11"/>
      <c r="B317" s="13"/>
      <c r="C317" s="13"/>
      <c r="D317" s="714"/>
      <c r="E317" s="714"/>
      <c r="F317" s="714"/>
      <c r="G317" s="714"/>
      <c r="H317" s="714"/>
      <c r="I317" s="714"/>
      <c r="J317" s="714"/>
      <c r="K317" s="714"/>
      <c r="L317" s="714"/>
      <c r="M317" s="714"/>
      <c r="N317" s="714"/>
      <c r="O317" s="714"/>
      <c r="P317" s="714"/>
      <c r="Q317" s="714"/>
      <c r="R317" s="11"/>
      <c r="S317" s="152"/>
      <c r="T317" s="22"/>
      <c r="U317" s="22"/>
      <c r="V317" s="21"/>
      <c r="W317" s="18"/>
      <c r="X317" s="20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</row>
    <row r="318" spans="1:61" x14ac:dyDescent="0.2">
      <c r="A318" s="11"/>
      <c r="B318" s="13"/>
      <c r="C318" s="13"/>
      <c r="D318" s="714"/>
      <c r="E318" s="714"/>
      <c r="F318" s="714"/>
      <c r="G318" s="714"/>
      <c r="H318" s="714"/>
      <c r="I318" s="714"/>
      <c r="J318" s="714"/>
      <c r="K318" s="714"/>
      <c r="L318" s="714"/>
      <c r="M318" s="714"/>
      <c r="N318" s="714"/>
      <c r="O318" s="714"/>
      <c r="P318" s="714"/>
      <c r="Q318" s="714"/>
      <c r="R318" s="11"/>
      <c r="S318" s="152"/>
      <c r="T318" s="24"/>
      <c r="U318" s="24"/>
      <c r="V318" s="21"/>
      <c r="W318" s="18"/>
      <c r="X318" s="20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</row>
    <row r="319" spans="1:61" x14ac:dyDescent="0.2">
      <c r="A319" s="11"/>
      <c r="B319" s="13"/>
      <c r="C319" s="13"/>
      <c r="D319" s="714"/>
      <c r="E319" s="714"/>
      <c r="F319" s="714"/>
      <c r="G319" s="714"/>
      <c r="H319" s="714"/>
      <c r="I319" s="714"/>
      <c r="J319" s="714"/>
      <c r="K319" s="714"/>
      <c r="L319" s="714"/>
      <c r="M319" s="714"/>
      <c r="N319" s="714"/>
      <c r="O319" s="714"/>
      <c r="P319" s="714"/>
      <c r="Q319" s="714"/>
      <c r="R319" s="11"/>
      <c r="S319" s="152"/>
      <c r="T319" s="13"/>
      <c r="U319" s="13"/>
      <c r="V319" s="21"/>
      <c r="W319" s="18"/>
      <c r="X319" s="20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</row>
    <row r="320" spans="1:61" x14ac:dyDescent="0.2">
      <c r="A320" s="11"/>
      <c r="B320" s="13"/>
      <c r="C320" s="13"/>
      <c r="D320" s="11"/>
      <c r="E320" s="11"/>
      <c r="F320" s="16"/>
      <c r="G320" s="16"/>
      <c r="H320" s="304"/>
      <c r="I320" s="16"/>
      <c r="J320" s="16"/>
      <c r="K320" s="16"/>
      <c r="L320" s="16"/>
      <c r="M320" s="17"/>
      <c r="N320" s="16"/>
      <c r="O320" s="16"/>
      <c r="P320" s="16"/>
      <c r="Q320" s="304"/>
      <c r="R320" s="11"/>
      <c r="S320" s="154"/>
      <c r="T320" s="13"/>
      <c r="U320" s="13"/>
      <c r="V320" s="21"/>
      <c r="W320" s="18"/>
      <c r="X320" s="20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</row>
    <row r="321" spans="1:61" x14ac:dyDescent="0.2">
      <c r="A321" s="11"/>
      <c r="B321" s="13"/>
      <c r="C321" s="13"/>
      <c r="D321" s="11"/>
      <c r="E321" s="11"/>
      <c r="F321" s="16"/>
      <c r="G321" s="16"/>
      <c r="H321" s="304"/>
      <c r="I321" s="16"/>
      <c r="J321" s="16"/>
      <c r="K321" s="16"/>
      <c r="L321" s="16"/>
      <c r="M321" s="17"/>
      <c r="N321" s="16"/>
      <c r="O321" s="16"/>
      <c r="P321" s="16"/>
      <c r="Q321" s="304"/>
      <c r="R321" s="11"/>
      <c r="S321" s="154"/>
      <c r="T321" s="13"/>
      <c r="U321" s="13"/>
      <c r="V321" s="21"/>
      <c r="W321" s="18"/>
      <c r="X321" s="20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</row>
    <row r="322" spans="1:61" x14ac:dyDescent="0.2">
      <c r="A322" s="11"/>
      <c r="B322" s="13"/>
      <c r="C322" s="13"/>
      <c r="D322" s="11"/>
      <c r="E322" s="11"/>
      <c r="F322" s="16"/>
      <c r="G322" s="16"/>
      <c r="H322" s="304"/>
      <c r="I322" s="16"/>
      <c r="J322" s="16"/>
      <c r="K322" s="16"/>
      <c r="L322" s="16"/>
      <c r="M322" s="17"/>
      <c r="N322" s="16"/>
      <c r="O322" s="16"/>
      <c r="P322" s="16"/>
      <c r="Q322" s="304"/>
      <c r="R322" s="11"/>
      <c r="S322" s="154"/>
      <c r="T322" s="13"/>
      <c r="U322" s="13"/>
      <c r="V322" s="21"/>
      <c r="W322" s="18"/>
      <c r="X322" s="20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</row>
    <row r="323" spans="1:61" x14ac:dyDescent="0.2">
      <c r="A323" s="11"/>
      <c r="B323" s="13"/>
      <c r="C323" s="13"/>
      <c r="D323" s="11"/>
      <c r="E323" s="11"/>
      <c r="F323" s="16"/>
      <c r="G323" s="16"/>
      <c r="H323" s="304"/>
      <c r="I323" s="16"/>
      <c r="J323" s="16"/>
      <c r="K323" s="16"/>
      <c r="L323" s="16"/>
      <c r="M323" s="17"/>
      <c r="N323" s="16"/>
      <c r="O323" s="16"/>
      <c r="P323" s="16"/>
      <c r="Q323" s="304"/>
      <c r="R323" s="11"/>
      <c r="S323" s="155"/>
      <c r="T323" s="13"/>
      <c r="U323" s="13"/>
      <c r="V323" s="21"/>
      <c r="W323" s="18"/>
      <c r="X323" s="25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</row>
    <row r="324" spans="1:61" x14ac:dyDescent="0.2">
      <c r="A324" s="11"/>
      <c r="B324" s="13"/>
      <c r="C324" s="13"/>
      <c r="D324" s="11"/>
      <c r="E324" s="11"/>
      <c r="F324" s="16"/>
      <c r="G324" s="16"/>
      <c r="H324" s="304"/>
      <c r="I324" s="16"/>
      <c r="J324" s="16"/>
      <c r="K324" s="16"/>
      <c r="L324" s="16"/>
      <c r="M324" s="17"/>
      <c r="N324" s="16"/>
      <c r="O324" s="16"/>
      <c r="P324" s="16"/>
      <c r="Q324" s="304"/>
      <c r="R324" s="11"/>
      <c r="S324" s="154"/>
      <c r="T324" s="13"/>
      <c r="U324" s="13"/>
      <c r="V324" s="21"/>
      <c r="W324" s="11"/>
      <c r="X324" s="26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</row>
    <row r="325" spans="1:61" x14ac:dyDescent="0.2">
      <c r="A325" s="11"/>
      <c r="B325" s="13"/>
      <c r="C325" s="13"/>
      <c r="D325" s="11"/>
      <c r="E325" s="11"/>
      <c r="F325" s="16"/>
      <c r="G325" s="16"/>
      <c r="H325" s="304"/>
      <c r="I325" s="16"/>
      <c r="J325" s="16"/>
      <c r="K325" s="16"/>
      <c r="L325" s="16"/>
      <c r="M325" s="17"/>
      <c r="N325" s="16"/>
      <c r="O325" s="16"/>
      <c r="P325" s="16"/>
      <c r="Q325" s="304"/>
      <c r="R325" s="11"/>
      <c r="S325" s="154"/>
      <c r="T325" s="13"/>
      <c r="U325" s="13"/>
      <c r="V325" s="21"/>
      <c r="W325" s="11"/>
      <c r="X325" s="13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</row>
    <row r="326" spans="1:61" ht="12.6" customHeight="1" x14ac:dyDescent="0.2">
      <c r="A326" s="11"/>
      <c r="B326" s="13"/>
      <c r="C326" s="13"/>
      <c r="D326" s="11"/>
      <c r="E326" s="11"/>
      <c r="F326" s="16"/>
      <c r="G326" s="16"/>
      <c r="H326" s="304"/>
      <c r="I326" s="16"/>
      <c r="J326" s="16"/>
      <c r="K326" s="16"/>
      <c r="L326" s="16"/>
      <c r="M326" s="17"/>
      <c r="N326" s="16"/>
      <c r="O326" s="16"/>
      <c r="P326" s="16"/>
      <c r="Q326" s="304"/>
      <c r="R326" s="11"/>
      <c r="S326" s="154"/>
      <c r="T326" s="13"/>
      <c r="U326" s="13"/>
      <c r="V326" s="21"/>
      <c r="W326" s="27"/>
      <c r="X326" s="13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</row>
    <row r="327" spans="1:61" ht="12" customHeight="1" x14ac:dyDescent="0.2">
      <c r="A327" s="11"/>
      <c r="B327" s="13"/>
      <c r="C327" s="13"/>
      <c r="D327" s="11"/>
      <c r="E327" s="11"/>
      <c r="F327" s="16"/>
      <c r="G327" s="16"/>
      <c r="H327" s="304"/>
      <c r="I327" s="16"/>
      <c r="J327" s="16"/>
      <c r="K327" s="16"/>
      <c r="L327" s="16"/>
      <c r="M327" s="17"/>
      <c r="N327" s="16"/>
      <c r="O327" s="16"/>
      <c r="P327" s="16"/>
      <c r="Q327" s="304"/>
      <c r="R327" s="11"/>
      <c r="S327" s="154"/>
      <c r="T327" s="13"/>
      <c r="U327" s="13"/>
      <c r="V327" s="21"/>
      <c r="W327" s="28"/>
      <c r="X327" s="13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</row>
    <row r="328" spans="1:61" x14ac:dyDescent="0.2">
      <c r="A328" s="11"/>
      <c r="B328" s="13"/>
      <c r="C328" s="13"/>
      <c r="D328" s="11"/>
      <c r="E328" s="11"/>
      <c r="F328" s="16"/>
      <c r="G328" s="16"/>
      <c r="H328" s="304"/>
      <c r="I328" s="16"/>
      <c r="J328" s="16"/>
      <c r="K328" s="16"/>
      <c r="L328" s="16"/>
      <c r="M328" s="17"/>
      <c r="N328" s="16"/>
      <c r="O328" s="16"/>
      <c r="P328" s="16"/>
      <c r="Q328" s="304"/>
      <c r="R328" s="11"/>
      <c r="S328" s="154"/>
      <c r="T328" s="13"/>
      <c r="U328" s="13"/>
      <c r="V328" s="21"/>
      <c r="W328" s="11"/>
      <c r="X328" s="13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</row>
    <row r="329" spans="1:61" x14ac:dyDescent="0.2">
      <c r="A329" s="11"/>
      <c r="B329" s="13"/>
      <c r="C329" s="13"/>
      <c r="D329" s="11"/>
      <c r="E329" s="11"/>
      <c r="F329" s="16"/>
      <c r="G329" s="16"/>
      <c r="H329" s="304"/>
      <c r="I329" s="16"/>
      <c r="J329" s="16"/>
      <c r="K329" s="16"/>
      <c r="L329" s="16"/>
      <c r="M329" s="17"/>
      <c r="N329" s="16"/>
      <c r="O329" s="16"/>
      <c r="P329" s="16"/>
      <c r="Q329" s="304"/>
      <c r="R329" s="11"/>
      <c r="S329" s="154"/>
      <c r="T329" s="13"/>
      <c r="U329" s="13"/>
      <c r="V329" s="21"/>
      <c r="W329" s="11"/>
      <c r="X329" s="13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</row>
    <row r="330" spans="1:61" x14ac:dyDescent="0.2">
      <c r="A330" s="11"/>
      <c r="B330" s="13"/>
      <c r="C330" s="13"/>
      <c r="D330" s="11"/>
      <c r="E330" s="11"/>
      <c r="F330" s="16"/>
      <c r="G330" s="16"/>
      <c r="H330" s="304"/>
      <c r="I330" s="16"/>
      <c r="J330" s="16"/>
      <c r="K330" s="16"/>
      <c r="L330" s="16"/>
      <c r="M330" s="17"/>
      <c r="N330" s="16"/>
      <c r="O330" s="16"/>
      <c r="P330" s="16"/>
      <c r="Q330" s="304"/>
      <c r="R330" s="11"/>
      <c r="S330" s="154"/>
      <c r="T330" s="13"/>
      <c r="U330" s="13"/>
      <c r="V330" s="21"/>
      <c r="W330" s="11"/>
      <c r="X330" s="13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</row>
    <row r="331" spans="1:61" x14ac:dyDescent="0.2">
      <c r="A331" s="11"/>
      <c r="B331" s="13"/>
      <c r="C331" s="13"/>
      <c r="D331" s="11"/>
      <c r="E331" s="11"/>
      <c r="F331" s="16"/>
      <c r="G331" s="16"/>
      <c r="H331" s="304"/>
      <c r="I331" s="16"/>
      <c r="J331" s="16"/>
      <c r="K331" s="16"/>
      <c r="L331" s="16"/>
      <c r="M331" s="17"/>
      <c r="N331" s="16"/>
      <c r="O331" s="16"/>
      <c r="P331" s="16"/>
      <c r="Q331" s="304"/>
      <c r="R331" s="11"/>
      <c r="S331" s="154"/>
      <c r="T331" s="13"/>
      <c r="U331" s="13"/>
      <c r="V331" s="21"/>
      <c r="W331" s="11"/>
      <c r="X331" s="13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</row>
    <row r="332" spans="1:61" x14ac:dyDescent="0.2">
      <c r="A332" s="11"/>
      <c r="B332" s="13"/>
      <c r="C332" s="13"/>
      <c r="D332" s="11"/>
      <c r="E332" s="11"/>
      <c r="F332" s="16"/>
      <c r="G332" s="16"/>
      <c r="H332" s="304"/>
      <c r="I332" s="16"/>
      <c r="J332" s="16"/>
      <c r="K332" s="16"/>
      <c r="L332" s="16"/>
      <c r="M332" s="17"/>
      <c r="N332" s="16"/>
      <c r="O332" s="16"/>
      <c r="P332" s="16"/>
      <c r="Q332" s="304"/>
      <c r="R332" s="11"/>
      <c r="S332" s="154"/>
      <c r="T332" s="13"/>
      <c r="U332" s="13"/>
      <c r="V332" s="21"/>
      <c r="W332" s="11"/>
      <c r="X332" s="13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</row>
    <row r="333" spans="1:61" x14ac:dyDescent="0.2">
      <c r="A333" s="11"/>
      <c r="B333" s="13"/>
      <c r="C333" s="13"/>
      <c r="D333" s="11"/>
      <c r="E333" s="11"/>
      <c r="F333" s="16"/>
      <c r="G333" s="16"/>
      <c r="H333" s="304"/>
      <c r="I333" s="16"/>
      <c r="J333" s="16"/>
      <c r="K333" s="16"/>
      <c r="L333" s="16"/>
      <c r="M333" s="17"/>
      <c r="N333" s="16"/>
      <c r="O333" s="16"/>
      <c r="P333" s="16"/>
      <c r="Q333" s="304"/>
      <c r="R333" s="11"/>
      <c r="S333" s="154"/>
      <c r="T333" s="13"/>
      <c r="U333" s="13"/>
      <c r="V333" s="21"/>
      <c r="W333" s="11"/>
      <c r="X333" s="13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</row>
    <row r="334" spans="1:61" x14ac:dyDescent="0.2">
      <c r="A334" s="11"/>
      <c r="B334" s="13"/>
      <c r="C334" s="13"/>
      <c r="D334" s="11"/>
      <c r="E334" s="11"/>
      <c r="F334" s="16"/>
      <c r="G334" s="16"/>
      <c r="H334" s="304"/>
      <c r="I334" s="16"/>
      <c r="J334" s="16"/>
      <c r="K334" s="16"/>
      <c r="L334" s="16"/>
      <c r="M334" s="17"/>
      <c r="N334" s="16"/>
      <c r="O334" s="16"/>
      <c r="P334" s="16"/>
      <c r="Q334" s="304"/>
      <c r="R334" s="11"/>
      <c r="S334" s="154"/>
      <c r="T334" s="13"/>
      <c r="U334" s="13"/>
      <c r="V334" s="21"/>
      <c r="W334" s="11"/>
      <c r="X334" s="13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</row>
    <row r="335" spans="1:61" x14ac:dyDescent="0.2">
      <c r="A335" s="11"/>
      <c r="B335" s="13"/>
      <c r="C335" s="13"/>
      <c r="D335" s="11"/>
      <c r="E335" s="11"/>
      <c r="F335" s="16"/>
      <c r="G335" s="16"/>
      <c r="H335" s="304"/>
      <c r="I335" s="16"/>
      <c r="J335" s="16"/>
      <c r="K335" s="16"/>
      <c r="L335" s="16"/>
      <c r="M335" s="17"/>
      <c r="N335" s="16"/>
      <c r="O335" s="16"/>
      <c r="P335" s="16"/>
      <c r="Q335" s="304"/>
      <c r="R335" s="11"/>
      <c r="S335" s="154"/>
      <c r="T335" s="13"/>
      <c r="U335" s="13"/>
      <c r="V335" s="21"/>
      <c r="W335" s="11"/>
      <c r="X335" s="13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</row>
    <row r="336" spans="1:61" x14ac:dyDescent="0.2">
      <c r="A336" s="11"/>
      <c r="B336" s="13"/>
      <c r="C336" s="13"/>
      <c r="D336" s="11"/>
      <c r="E336" s="11"/>
      <c r="F336" s="16"/>
      <c r="G336" s="16"/>
      <c r="H336" s="304"/>
      <c r="I336" s="16"/>
      <c r="J336" s="16"/>
      <c r="K336" s="16"/>
      <c r="L336" s="16"/>
      <c r="M336" s="17"/>
      <c r="N336" s="16"/>
      <c r="O336" s="16"/>
      <c r="P336" s="16"/>
      <c r="Q336" s="304"/>
      <c r="R336" s="11"/>
      <c r="S336" s="154"/>
      <c r="T336" s="13"/>
      <c r="U336" s="13"/>
      <c r="V336" s="21"/>
      <c r="W336" s="11"/>
      <c r="X336" s="13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</row>
    <row r="337" spans="1:61" x14ac:dyDescent="0.2">
      <c r="A337" s="11"/>
      <c r="B337" s="13"/>
      <c r="C337" s="13"/>
      <c r="D337" s="11"/>
      <c r="E337" s="11"/>
      <c r="F337" s="16"/>
      <c r="G337" s="16"/>
      <c r="H337" s="304"/>
      <c r="I337" s="16"/>
      <c r="J337" s="16"/>
      <c r="K337" s="16"/>
      <c r="L337" s="16"/>
      <c r="M337" s="17"/>
      <c r="N337" s="16"/>
      <c r="O337" s="16"/>
      <c r="P337" s="16"/>
      <c r="Q337" s="304"/>
      <c r="R337" s="11"/>
      <c r="S337" s="154"/>
      <c r="T337" s="13"/>
      <c r="U337" s="13"/>
      <c r="V337" s="21"/>
      <c r="W337" s="11"/>
      <c r="X337" s="13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</row>
    <row r="338" spans="1:61" x14ac:dyDescent="0.2">
      <c r="A338" s="11"/>
      <c r="B338" s="13"/>
      <c r="C338" s="13"/>
      <c r="D338" s="11"/>
      <c r="E338" s="11"/>
      <c r="F338" s="16"/>
      <c r="G338" s="16"/>
      <c r="H338" s="304"/>
      <c r="I338" s="16"/>
      <c r="J338" s="16"/>
      <c r="K338" s="16"/>
      <c r="L338" s="16"/>
      <c r="M338" s="17"/>
      <c r="N338" s="16"/>
      <c r="O338" s="16"/>
      <c r="P338" s="16"/>
      <c r="Q338" s="304"/>
      <c r="R338" s="11"/>
      <c r="S338" s="154"/>
      <c r="T338" s="13"/>
      <c r="U338" s="13"/>
      <c r="V338" s="21"/>
      <c r="W338" s="11"/>
      <c r="X338" s="13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</row>
    <row r="339" spans="1:61" x14ac:dyDescent="0.2">
      <c r="A339" s="11"/>
      <c r="B339" s="13"/>
      <c r="C339" s="13"/>
      <c r="D339" s="11"/>
      <c r="E339" s="11"/>
      <c r="F339" s="16"/>
      <c r="G339" s="16"/>
      <c r="H339" s="304"/>
      <c r="I339" s="16"/>
      <c r="J339" s="16"/>
      <c r="K339" s="16"/>
      <c r="L339" s="16"/>
      <c r="M339" s="17"/>
      <c r="N339" s="16"/>
      <c r="O339" s="16"/>
      <c r="P339" s="16"/>
      <c r="Q339" s="304"/>
      <c r="R339" s="11"/>
      <c r="S339" s="154"/>
      <c r="T339" s="13"/>
      <c r="U339" s="13"/>
      <c r="V339" s="21"/>
      <c r="W339" s="11"/>
      <c r="X339" s="13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</row>
    <row r="340" spans="1:61" x14ac:dyDescent="0.2">
      <c r="A340" s="11"/>
      <c r="B340" s="13"/>
      <c r="C340" s="13"/>
      <c r="D340" s="11"/>
      <c r="E340" s="11"/>
      <c r="F340" s="16"/>
      <c r="G340" s="16"/>
      <c r="H340" s="304"/>
      <c r="I340" s="16"/>
      <c r="J340" s="16"/>
      <c r="K340" s="16"/>
      <c r="L340" s="16"/>
      <c r="M340" s="17"/>
      <c r="N340" s="16"/>
      <c r="O340" s="16"/>
      <c r="P340" s="16"/>
      <c r="Q340" s="304"/>
      <c r="R340" s="11"/>
      <c r="S340" s="154"/>
      <c r="T340" s="13"/>
      <c r="U340" s="13"/>
      <c r="V340" s="21"/>
      <c r="W340" s="11"/>
      <c r="X340" s="13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</row>
    <row r="341" spans="1:61" x14ac:dyDescent="0.2">
      <c r="A341" s="11"/>
      <c r="B341" s="13"/>
      <c r="C341" s="13"/>
      <c r="D341" s="11"/>
      <c r="E341" s="11"/>
      <c r="F341" s="16"/>
      <c r="G341" s="16"/>
      <c r="H341" s="304"/>
      <c r="I341" s="16"/>
      <c r="J341" s="16"/>
      <c r="K341" s="16"/>
      <c r="L341" s="16"/>
      <c r="M341" s="17"/>
      <c r="N341" s="16"/>
      <c r="O341" s="16"/>
      <c r="P341" s="16"/>
      <c r="Q341" s="304"/>
      <c r="R341" s="11"/>
      <c r="S341" s="154"/>
      <c r="T341" s="13"/>
      <c r="U341" s="13"/>
      <c r="V341" s="21"/>
      <c r="W341" s="11"/>
      <c r="X341" s="13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</row>
    <row r="342" spans="1:61" x14ac:dyDescent="0.2">
      <c r="A342" s="11"/>
      <c r="B342" s="13"/>
      <c r="C342" s="13"/>
      <c r="D342" s="11"/>
      <c r="E342" s="11"/>
      <c r="F342" s="16"/>
      <c r="G342" s="16"/>
      <c r="H342" s="304"/>
      <c r="I342" s="16"/>
      <c r="J342" s="16"/>
      <c r="K342" s="16"/>
      <c r="L342" s="16"/>
      <c r="M342" s="17"/>
      <c r="N342" s="16"/>
      <c r="O342" s="16"/>
      <c r="P342" s="16"/>
      <c r="Q342" s="304"/>
      <c r="R342" s="11"/>
      <c r="S342" s="154"/>
      <c r="T342" s="13"/>
      <c r="U342" s="13"/>
      <c r="V342" s="21"/>
      <c r="W342" s="11"/>
      <c r="X342" s="13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</row>
    <row r="343" spans="1:61" x14ac:dyDescent="0.2">
      <c r="A343" s="11"/>
      <c r="B343" s="13"/>
      <c r="C343" s="13"/>
      <c r="D343" s="11"/>
      <c r="E343" s="11"/>
      <c r="F343" s="16"/>
      <c r="G343" s="16"/>
      <c r="H343" s="304"/>
      <c r="I343" s="16"/>
      <c r="J343" s="16"/>
      <c r="K343" s="16"/>
      <c r="L343" s="16"/>
      <c r="M343" s="17"/>
      <c r="N343" s="16"/>
      <c r="O343" s="16"/>
      <c r="P343" s="16"/>
      <c r="Q343" s="304"/>
      <c r="R343" s="11"/>
      <c r="S343" s="154"/>
      <c r="T343" s="13"/>
      <c r="U343" s="13"/>
      <c r="V343" s="29"/>
      <c r="W343" s="11"/>
      <c r="X343" s="13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</row>
    <row r="344" spans="1:61" x14ac:dyDescent="0.2">
      <c r="A344" s="11"/>
      <c r="B344" s="13"/>
      <c r="C344" s="13"/>
      <c r="D344" s="11"/>
      <c r="E344" s="11"/>
      <c r="F344" s="16"/>
      <c r="G344" s="16"/>
      <c r="H344" s="304"/>
      <c r="I344" s="16"/>
      <c r="J344" s="16"/>
      <c r="K344" s="16"/>
      <c r="L344" s="16"/>
      <c r="M344" s="17"/>
      <c r="N344" s="16"/>
      <c r="O344" s="16"/>
      <c r="P344" s="16"/>
      <c r="Q344" s="304"/>
      <c r="R344" s="11"/>
      <c r="S344" s="154"/>
      <c r="T344" s="13"/>
      <c r="U344" s="13"/>
      <c r="V344" s="11"/>
      <c r="W344" s="11"/>
      <c r="X344" s="13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</row>
    <row r="345" spans="1:61" x14ac:dyDescent="0.2">
      <c r="A345" s="11"/>
      <c r="B345" s="13"/>
      <c r="C345" s="13"/>
      <c r="D345" s="11"/>
      <c r="E345" s="11"/>
      <c r="F345" s="16"/>
      <c r="G345" s="16"/>
      <c r="H345" s="304"/>
      <c r="I345" s="16"/>
      <c r="J345" s="16"/>
      <c r="K345" s="16"/>
      <c r="L345" s="16"/>
      <c r="M345" s="17"/>
      <c r="N345" s="16"/>
      <c r="O345" s="16"/>
      <c r="P345" s="16"/>
      <c r="Q345" s="304"/>
      <c r="R345" s="11"/>
      <c r="S345" s="154"/>
      <c r="T345" s="13"/>
      <c r="U345" s="13"/>
      <c r="V345" s="11"/>
      <c r="W345" s="11"/>
      <c r="X345" s="13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</row>
    <row r="346" spans="1:61" x14ac:dyDescent="0.2">
      <c r="A346" s="11"/>
      <c r="B346" s="13"/>
      <c r="C346" s="13"/>
      <c r="D346" s="11"/>
      <c r="E346" s="11"/>
      <c r="F346" s="16"/>
      <c r="G346" s="16"/>
      <c r="H346" s="304"/>
      <c r="I346" s="16"/>
      <c r="J346" s="16"/>
      <c r="K346" s="16"/>
      <c r="L346" s="16"/>
      <c r="M346" s="17"/>
      <c r="N346" s="16"/>
      <c r="O346" s="16"/>
      <c r="P346" s="16"/>
      <c r="Q346" s="304"/>
      <c r="R346" s="11"/>
      <c r="S346" s="154"/>
      <c r="T346" s="13"/>
      <c r="U346" s="13"/>
      <c r="V346" s="11"/>
      <c r="W346" s="11"/>
      <c r="X346" s="13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</row>
    <row r="347" spans="1:61" x14ac:dyDescent="0.2">
      <c r="A347" s="11"/>
      <c r="B347" s="13"/>
      <c r="C347" s="13"/>
      <c r="D347" s="11"/>
      <c r="E347" s="11"/>
      <c r="F347" s="16"/>
      <c r="G347" s="16"/>
      <c r="H347" s="304"/>
      <c r="I347" s="16"/>
      <c r="J347" s="16"/>
      <c r="K347" s="16"/>
      <c r="L347" s="16"/>
      <c r="M347" s="17"/>
      <c r="N347" s="16"/>
      <c r="O347" s="16"/>
      <c r="P347" s="16"/>
      <c r="Q347" s="304"/>
      <c r="R347" s="11"/>
      <c r="S347" s="154"/>
      <c r="T347" s="13"/>
      <c r="U347" s="13"/>
      <c r="V347" s="11"/>
      <c r="W347" s="11"/>
      <c r="X347" s="13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</row>
    <row r="348" spans="1:61" x14ac:dyDescent="0.2">
      <c r="A348" s="11"/>
      <c r="B348" s="13"/>
      <c r="C348" s="13"/>
      <c r="D348" s="11"/>
      <c r="E348" s="11"/>
      <c r="F348" s="16"/>
      <c r="G348" s="16"/>
      <c r="H348" s="304"/>
      <c r="I348" s="16"/>
      <c r="J348" s="16"/>
      <c r="K348" s="16"/>
      <c r="L348" s="16"/>
      <c r="M348" s="17"/>
      <c r="N348" s="16"/>
      <c r="O348" s="16"/>
      <c r="P348" s="16"/>
      <c r="Q348" s="304"/>
      <c r="R348" s="11"/>
      <c r="S348" s="154"/>
      <c r="T348" s="13"/>
      <c r="U348" s="13"/>
      <c r="V348" s="11"/>
      <c r="W348" s="11"/>
      <c r="X348" s="13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</row>
    <row r="349" spans="1:61" x14ac:dyDescent="0.2">
      <c r="A349" s="11"/>
      <c r="B349" s="13"/>
      <c r="C349" s="13"/>
      <c r="D349" s="11"/>
      <c r="E349" s="11"/>
      <c r="F349" s="16"/>
      <c r="G349" s="16"/>
      <c r="H349" s="304"/>
      <c r="I349" s="16"/>
      <c r="J349" s="16"/>
      <c r="K349" s="16"/>
      <c r="L349" s="16"/>
      <c r="M349" s="17"/>
      <c r="N349" s="16"/>
      <c r="O349" s="16"/>
      <c r="P349" s="16"/>
      <c r="Q349" s="304"/>
      <c r="R349" s="11"/>
      <c r="S349" s="154"/>
      <c r="T349" s="13"/>
      <c r="U349" s="13"/>
      <c r="V349" s="11"/>
      <c r="W349" s="11"/>
      <c r="X349" s="13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</row>
    <row r="350" spans="1:61" x14ac:dyDescent="0.2">
      <c r="A350" s="11"/>
      <c r="B350" s="13"/>
      <c r="C350" s="13"/>
      <c r="D350" s="11"/>
      <c r="E350" s="11"/>
      <c r="F350" s="16"/>
      <c r="G350" s="16"/>
      <c r="H350" s="304"/>
      <c r="I350" s="16"/>
      <c r="J350" s="16"/>
      <c r="K350" s="16"/>
      <c r="L350" s="16"/>
      <c r="M350" s="17"/>
      <c r="N350" s="16"/>
      <c r="O350" s="16"/>
      <c r="P350" s="16"/>
      <c r="Q350" s="304"/>
      <c r="R350" s="11"/>
      <c r="S350" s="154"/>
      <c r="T350" s="13"/>
      <c r="U350" s="13"/>
      <c r="V350" s="11"/>
      <c r="W350" s="11"/>
      <c r="X350" s="13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</row>
    <row r="351" spans="1:61" x14ac:dyDescent="0.2">
      <c r="A351" s="11"/>
      <c r="B351" s="13"/>
      <c r="C351" s="13"/>
      <c r="D351" s="11"/>
      <c r="E351" s="11"/>
      <c r="F351" s="16"/>
      <c r="G351" s="16"/>
      <c r="H351" s="304"/>
      <c r="I351" s="16"/>
      <c r="J351" s="16"/>
      <c r="K351" s="16"/>
      <c r="L351" s="16"/>
      <c r="M351" s="17"/>
      <c r="N351" s="16"/>
      <c r="O351" s="16"/>
      <c r="P351" s="16"/>
      <c r="Q351" s="304"/>
      <c r="R351" s="11"/>
      <c r="S351" s="154"/>
      <c r="T351" s="13"/>
      <c r="U351" s="13"/>
      <c r="V351" s="11"/>
      <c r="W351" s="11"/>
      <c r="X351" s="13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</row>
    <row r="352" spans="1:61" x14ac:dyDescent="0.2">
      <c r="A352" s="11"/>
      <c r="B352" s="13"/>
      <c r="C352" s="13"/>
      <c r="D352" s="11"/>
      <c r="E352" s="11"/>
      <c r="F352" s="16"/>
      <c r="G352" s="16"/>
      <c r="H352" s="304"/>
      <c r="I352" s="16"/>
      <c r="J352" s="16"/>
      <c r="K352" s="16"/>
      <c r="L352" s="16"/>
      <c r="M352" s="17"/>
      <c r="N352" s="16"/>
      <c r="O352" s="16"/>
      <c r="P352" s="16"/>
      <c r="Q352" s="304"/>
      <c r="R352" s="11"/>
      <c r="S352" s="154"/>
      <c r="T352" s="13"/>
      <c r="U352" s="13"/>
      <c r="V352" s="11"/>
      <c r="W352" s="11"/>
      <c r="X352" s="13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</row>
    <row r="353" spans="1:61" x14ac:dyDescent="0.2">
      <c r="A353" s="11"/>
      <c r="B353" s="13"/>
      <c r="C353" s="13"/>
      <c r="D353" s="11"/>
      <c r="E353" s="11"/>
      <c r="F353" s="16"/>
      <c r="G353" s="16"/>
      <c r="H353" s="304"/>
      <c r="I353" s="16"/>
      <c r="J353" s="16"/>
      <c r="K353" s="16"/>
      <c r="L353" s="16"/>
      <c r="M353" s="17"/>
      <c r="N353" s="16"/>
      <c r="O353" s="16"/>
      <c r="P353" s="16"/>
      <c r="Q353" s="304"/>
      <c r="R353" s="11"/>
      <c r="S353" s="154"/>
      <c r="T353" s="13"/>
      <c r="U353" s="13"/>
      <c r="V353" s="11"/>
      <c r="W353" s="11"/>
      <c r="X353" s="13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</row>
    <row r="354" spans="1:61" x14ac:dyDescent="0.2">
      <c r="A354" s="11"/>
      <c r="B354" s="13"/>
      <c r="C354" s="13"/>
      <c r="D354" s="11"/>
      <c r="E354" s="11"/>
      <c r="F354" s="16"/>
      <c r="G354" s="16"/>
      <c r="H354" s="304"/>
      <c r="I354" s="16"/>
      <c r="J354" s="16"/>
      <c r="K354" s="16"/>
      <c r="L354" s="16"/>
      <c r="M354" s="17"/>
      <c r="N354" s="16"/>
      <c r="O354" s="16"/>
      <c r="P354" s="16"/>
      <c r="Q354" s="304"/>
      <c r="R354" s="11"/>
      <c r="S354" s="154"/>
      <c r="T354" s="13"/>
      <c r="U354" s="13"/>
      <c r="V354" s="11"/>
      <c r="W354" s="11"/>
      <c r="X354" s="13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</row>
    <row r="355" spans="1:61" x14ac:dyDescent="0.2">
      <c r="A355" s="11"/>
      <c r="B355" s="13"/>
      <c r="C355" s="13"/>
      <c r="D355" s="11"/>
      <c r="E355" s="11"/>
      <c r="F355" s="16"/>
      <c r="G355" s="16"/>
      <c r="H355" s="304"/>
      <c r="I355" s="16"/>
      <c r="J355" s="16"/>
      <c r="K355" s="16"/>
      <c r="L355" s="16"/>
      <c r="M355" s="17"/>
      <c r="N355" s="16"/>
      <c r="O355" s="16"/>
      <c r="P355" s="16"/>
      <c r="Q355" s="304"/>
      <c r="R355" s="11"/>
      <c r="S355" s="154"/>
      <c r="T355" s="13"/>
      <c r="U355" s="13"/>
      <c r="V355" s="11"/>
      <c r="W355" s="11"/>
      <c r="X355" s="13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</row>
    <row r="356" spans="1:61" x14ac:dyDescent="0.2">
      <c r="A356" s="11"/>
      <c r="B356" s="13"/>
      <c r="C356" s="13"/>
      <c r="D356" s="11"/>
      <c r="E356" s="11"/>
      <c r="F356" s="16"/>
      <c r="G356" s="16"/>
      <c r="H356" s="304"/>
      <c r="I356" s="16"/>
      <c r="J356" s="16"/>
      <c r="K356" s="16"/>
      <c r="L356" s="16"/>
      <c r="M356" s="17"/>
      <c r="N356" s="16"/>
      <c r="O356" s="16"/>
      <c r="P356" s="16"/>
      <c r="Q356" s="304"/>
      <c r="R356" s="11"/>
      <c r="S356" s="154"/>
      <c r="T356" s="13"/>
      <c r="U356" s="13"/>
      <c r="V356" s="11"/>
      <c r="W356" s="11"/>
      <c r="X356" s="13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</row>
    <row r="357" spans="1:61" x14ac:dyDescent="0.2">
      <c r="A357" s="11"/>
      <c r="B357" s="13"/>
      <c r="C357" s="13"/>
      <c r="D357" s="11"/>
      <c r="E357" s="11"/>
      <c r="F357" s="16"/>
      <c r="G357" s="16"/>
      <c r="H357" s="304"/>
      <c r="I357" s="16"/>
      <c r="J357" s="16"/>
      <c r="K357" s="16"/>
      <c r="L357" s="16"/>
      <c r="M357" s="17"/>
      <c r="N357" s="16"/>
      <c r="O357" s="16"/>
      <c r="P357" s="16"/>
      <c r="Q357" s="304"/>
      <c r="R357" s="11"/>
      <c r="S357" s="154"/>
      <c r="T357" s="13"/>
      <c r="U357" s="13"/>
      <c r="V357" s="11"/>
      <c r="W357" s="11"/>
      <c r="X357" s="13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</row>
    <row r="358" spans="1:61" x14ac:dyDescent="0.2">
      <c r="A358" s="11"/>
      <c r="B358" s="13"/>
      <c r="C358" s="13"/>
      <c r="D358" s="11"/>
      <c r="E358" s="11"/>
      <c r="F358" s="16"/>
      <c r="G358" s="16"/>
      <c r="H358" s="304"/>
      <c r="I358" s="16"/>
      <c r="J358" s="16"/>
      <c r="K358" s="16"/>
      <c r="L358" s="16"/>
      <c r="M358" s="17"/>
      <c r="N358" s="16"/>
      <c r="O358" s="16"/>
      <c r="P358" s="16"/>
      <c r="Q358" s="304"/>
      <c r="R358" s="11"/>
      <c r="S358" s="154"/>
      <c r="T358" s="13"/>
      <c r="U358" s="13"/>
      <c r="V358" s="11"/>
      <c r="W358" s="11"/>
      <c r="X358" s="13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</row>
    <row r="359" spans="1:61" x14ac:dyDescent="0.2">
      <c r="A359" s="11"/>
      <c r="B359" s="13"/>
      <c r="C359" s="13"/>
      <c r="D359" s="11"/>
      <c r="E359" s="11"/>
      <c r="F359" s="16"/>
      <c r="G359" s="16"/>
      <c r="H359" s="304"/>
      <c r="I359" s="16"/>
      <c r="J359" s="16"/>
      <c r="K359" s="16"/>
      <c r="L359" s="16"/>
      <c r="M359" s="17"/>
      <c r="N359" s="16"/>
      <c r="O359" s="16"/>
      <c r="P359" s="16"/>
      <c r="Q359" s="304"/>
      <c r="R359" s="11"/>
      <c r="S359" s="154"/>
      <c r="T359" s="13"/>
      <c r="U359" s="13"/>
      <c r="V359" s="11"/>
      <c r="W359" s="11"/>
      <c r="X359" s="13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</row>
    <row r="360" spans="1:61" x14ac:dyDescent="0.2">
      <c r="A360" s="11"/>
      <c r="B360" s="13"/>
      <c r="C360" s="13"/>
      <c r="D360" s="11"/>
      <c r="E360" s="11"/>
      <c r="F360" s="16"/>
      <c r="G360" s="16"/>
      <c r="H360" s="304"/>
      <c r="I360" s="16"/>
      <c r="J360" s="16"/>
      <c r="K360" s="16"/>
      <c r="L360" s="16"/>
      <c r="M360" s="17"/>
      <c r="N360" s="16"/>
      <c r="O360" s="16"/>
      <c r="P360" s="16"/>
      <c r="Q360" s="304"/>
      <c r="R360" s="11"/>
      <c r="S360" s="154"/>
      <c r="T360" s="13"/>
      <c r="U360" s="13"/>
      <c r="V360" s="11"/>
      <c r="W360" s="11"/>
      <c r="X360" s="13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</row>
    <row r="361" spans="1:61" x14ac:dyDescent="0.2">
      <c r="A361" s="11"/>
      <c r="B361" s="13"/>
      <c r="C361" s="13"/>
      <c r="D361" s="11"/>
      <c r="E361" s="11"/>
      <c r="F361" s="16"/>
      <c r="G361" s="16"/>
      <c r="H361" s="304"/>
      <c r="I361" s="16"/>
      <c r="J361" s="16"/>
      <c r="K361" s="16"/>
      <c r="L361" s="16"/>
      <c r="M361" s="17"/>
      <c r="N361" s="16"/>
      <c r="O361" s="16"/>
      <c r="P361" s="16"/>
      <c r="Q361" s="304"/>
      <c r="R361" s="11"/>
      <c r="S361" s="154"/>
      <c r="T361" s="13"/>
      <c r="U361" s="13"/>
      <c r="V361" s="11"/>
      <c r="W361" s="11"/>
      <c r="X361" s="13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</row>
    <row r="362" spans="1:61" x14ac:dyDescent="0.2">
      <c r="A362" s="11"/>
      <c r="B362" s="13"/>
      <c r="C362" s="13"/>
      <c r="D362" s="11"/>
      <c r="E362" s="11"/>
      <c r="F362" s="16"/>
      <c r="G362" s="16"/>
      <c r="H362" s="304"/>
      <c r="I362" s="16"/>
      <c r="J362" s="16"/>
      <c r="K362" s="16"/>
      <c r="L362" s="16"/>
      <c r="M362" s="17"/>
      <c r="N362" s="16"/>
      <c r="O362" s="16"/>
      <c r="P362" s="16"/>
      <c r="Q362" s="304"/>
      <c r="R362" s="11"/>
      <c r="S362" s="154"/>
      <c r="T362" s="13"/>
      <c r="U362" s="13"/>
      <c r="V362" s="11"/>
      <c r="W362" s="11"/>
      <c r="X362" s="13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</row>
    <row r="363" spans="1:61" x14ac:dyDescent="0.2">
      <c r="A363" s="11"/>
      <c r="B363" s="13"/>
      <c r="C363" s="13"/>
      <c r="D363" s="11"/>
      <c r="E363" s="11"/>
      <c r="F363" s="16"/>
      <c r="G363" s="16"/>
      <c r="H363" s="304"/>
      <c r="I363" s="16"/>
      <c r="J363" s="16"/>
      <c r="K363" s="16"/>
      <c r="L363" s="16"/>
      <c r="M363" s="17"/>
      <c r="N363" s="16"/>
      <c r="O363" s="16"/>
      <c r="P363" s="16"/>
      <c r="Q363" s="304"/>
      <c r="R363" s="11"/>
      <c r="S363" s="154"/>
      <c r="T363" s="13"/>
      <c r="U363" s="13"/>
      <c r="V363" s="11"/>
      <c r="W363" s="11"/>
      <c r="X363" s="13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</row>
    <row r="364" spans="1:61" x14ac:dyDescent="0.2">
      <c r="A364" s="11"/>
      <c r="B364" s="13"/>
      <c r="C364" s="13"/>
      <c r="D364" s="11"/>
      <c r="E364" s="11"/>
      <c r="F364" s="16"/>
      <c r="G364" s="16"/>
      <c r="H364" s="304"/>
      <c r="I364" s="16"/>
      <c r="J364" s="16"/>
      <c r="K364" s="16"/>
      <c r="L364" s="16"/>
      <c r="M364" s="17"/>
      <c r="N364" s="16"/>
      <c r="O364" s="16"/>
      <c r="P364" s="16"/>
      <c r="Q364" s="304"/>
      <c r="R364" s="11"/>
      <c r="S364" s="154"/>
      <c r="T364" s="13"/>
      <c r="U364" s="13"/>
      <c r="V364" s="11"/>
      <c r="W364" s="11"/>
      <c r="X364" s="13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</row>
    <row r="365" spans="1:61" x14ac:dyDescent="0.2">
      <c r="A365" s="11"/>
      <c r="B365" s="13"/>
      <c r="C365" s="13"/>
      <c r="D365" s="11"/>
      <c r="E365" s="11"/>
      <c r="F365" s="16"/>
      <c r="G365" s="16"/>
      <c r="H365" s="304"/>
      <c r="I365" s="16"/>
      <c r="J365" s="16"/>
      <c r="K365" s="16"/>
      <c r="L365" s="16"/>
      <c r="M365" s="17"/>
      <c r="N365" s="16"/>
      <c r="O365" s="16"/>
      <c r="P365" s="16"/>
      <c r="Q365" s="304"/>
      <c r="R365" s="11"/>
      <c r="S365" s="154"/>
      <c r="T365" s="13"/>
      <c r="U365" s="13"/>
      <c r="V365" s="11"/>
      <c r="W365" s="11"/>
      <c r="X365" s="13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</row>
    <row r="366" spans="1:61" x14ac:dyDescent="0.2">
      <c r="A366" s="11"/>
      <c r="B366" s="13"/>
      <c r="C366" s="13"/>
      <c r="D366" s="11"/>
      <c r="E366" s="11"/>
      <c r="F366" s="16"/>
      <c r="G366" s="16"/>
      <c r="H366" s="304"/>
      <c r="I366" s="16"/>
      <c r="J366" s="16"/>
      <c r="K366" s="16"/>
      <c r="L366" s="16"/>
      <c r="M366" s="17"/>
      <c r="N366" s="16"/>
      <c r="O366" s="16"/>
      <c r="P366" s="16"/>
      <c r="Q366" s="304"/>
      <c r="R366" s="11"/>
      <c r="S366" s="154"/>
      <c r="T366" s="13"/>
      <c r="U366" s="13"/>
      <c r="V366" s="11"/>
      <c r="W366" s="11"/>
      <c r="X366" s="13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</row>
    <row r="367" spans="1:61" x14ac:dyDescent="0.2">
      <c r="A367" s="11"/>
      <c r="B367" s="13"/>
      <c r="C367" s="13"/>
      <c r="D367" s="11"/>
      <c r="E367" s="11"/>
      <c r="F367" s="16"/>
      <c r="G367" s="16"/>
      <c r="H367" s="304"/>
      <c r="I367" s="16"/>
      <c r="J367" s="16"/>
      <c r="K367" s="16"/>
      <c r="L367" s="16"/>
      <c r="M367" s="17"/>
      <c r="N367" s="16"/>
      <c r="O367" s="16"/>
      <c r="P367" s="16"/>
      <c r="Q367" s="304"/>
      <c r="R367" s="11"/>
      <c r="S367" s="154"/>
      <c r="T367" s="13"/>
      <c r="U367" s="13"/>
      <c r="V367" s="11"/>
      <c r="W367" s="11"/>
      <c r="X367" s="13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</row>
    <row r="368" spans="1:61" x14ac:dyDescent="0.2">
      <c r="A368" s="11"/>
      <c r="B368" s="13"/>
      <c r="C368" s="13"/>
      <c r="D368" s="11"/>
      <c r="E368" s="11"/>
      <c r="F368" s="16"/>
      <c r="G368" s="16"/>
      <c r="H368" s="304"/>
      <c r="I368" s="16"/>
      <c r="J368" s="16"/>
      <c r="K368" s="16"/>
      <c r="L368" s="16"/>
      <c r="M368" s="17"/>
      <c r="N368" s="16"/>
      <c r="O368" s="16"/>
      <c r="P368" s="16"/>
      <c r="Q368" s="304"/>
      <c r="R368" s="11"/>
      <c r="S368" s="154"/>
      <c r="T368" s="13"/>
      <c r="U368" s="13"/>
      <c r="V368" s="11"/>
      <c r="W368" s="11"/>
      <c r="X368" s="13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</row>
    <row r="369" spans="1:61" x14ac:dyDescent="0.2">
      <c r="A369" s="11"/>
      <c r="B369" s="13"/>
      <c r="C369" s="13"/>
      <c r="D369" s="11"/>
      <c r="E369" s="11"/>
      <c r="F369" s="16"/>
      <c r="G369" s="16"/>
      <c r="H369" s="304"/>
      <c r="I369" s="16"/>
      <c r="J369" s="16"/>
      <c r="K369" s="16"/>
      <c r="L369" s="16"/>
      <c r="M369" s="17"/>
      <c r="N369" s="16"/>
      <c r="O369" s="16"/>
      <c r="P369" s="16"/>
      <c r="Q369" s="304"/>
      <c r="R369" s="11"/>
      <c r="S369" s="154"/>
      <c r="T369" s="13"/>
      <c r="U369" s="13"/>
      <c r="V369" s="11"/>
      <c r="W369" s="11"/>
      <c r="X369" s="13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</row>
    <row r="370" spans="1:61" x14ac:dyDescent="0.2">
      <c r="A370" s="11"/>
      <c r="B370" s="13"/>
      <c r="C370" s="13"/>
      <c r="D370" s="11"/>
      <c r="E370" s="11"/>
      <c r="F370" s="16"/>
      <c r="G370" s="16"/>
      <c r="H370" s="304"/>
      <c r="I370" s="16"/>
      <c r="J370" s="16"/>
      <c r="K370" s="16"/>
      <c r="L370" s="16"/>
      <c r="M370" s="17"/>
      <c r="N370" s="16"/>
      <c r="O370" s="16"/>
      <c r="P370" s="16"/>
      <c r="Q370" s="304"/>
      <c r="R370" s="11"/>
      <c r="S370" s="154"/>
      <c r="T370" s="13"/>
      <c r="U370" s="13"/>
      <c r="V370" s="11"/>
      <c r="W370" s="11"/>
      <c r="X370" s="13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</row>
    <row r="371" spans="1:61" x14ac:dyDescent="0.2">
      <c r="A371" s="11"/>
      <c r="B371" s="13"/>
      <c r="C371" s="13"/>
      <c r="D371" s="11"/>
      <c r="E371" s="11"/>
      <c r="F371" s="16"/>
      <c r="G371" s="16"/>
      <c r="H371" s="304"/>
      <c r="I371" s="16"/>
      <c r="J371" s="16"/>
      <c r="K371" s="16"/>
      <c r="L371" s="16"/>
      <c r="M371" s="17"/>
      <c r="N371" s="16"/>
      <c r="O371" s="16"/>
      <c r="P371" s="16"/>
      <c r="Q371" s="304"/>
      <c r="R371" s="11"/>
      <c r="S371" s="154"/>
      <c r="T371" s="13"/>
      <c r="U371" s="13"/>
      <c r="V371" s="11"/>
      <c r="W371" s="11"/>
      <c r="X371" s="13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</row>
    <row r="372" spans="1:61" x14ac:dyDescent="0.2">
      <c r="A372" s="11"/>
      <c r="B372" s="13"/>
      <c r="C372" s="13"/>
      <c r="D372" s="11"/>
      <c r="E372" s="11"/>
      <c r="F372" s="16"/>
      <c r="G372" s="16"/>
      <c r="H372" s="304"/>
      <c r="I372" s="16"/>
      <c r="J372" s="16"/>
      <c r="K372" s="16"/>
      <c r="L372" s="16"/>
      <c r="M372" s="17"/>
      <c r="N372" s="16"/>
      <c r="O372" s="16"/>
      <c r="P372" s="16"/>
      <c r="Q372" s="304"/>
      <c r="R372" s="11"/>
      <c r="S372" s="154"/>
      <c r="T372" s="13"/>
      <c r="U372" s="13"/>
      <c r="V372" s="11"/>
      <c r="W372" s="11"/>
      <c r="X372" s="13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</row>
    <row r="373" spans="1:61" x14ac:dyDescent="0.2">
      <c r="A373" s="11"/>
      <c r="B373" s="13"/>
      <c r="C373" s="13"/>
      <c r="D373" s="11"/>
      <c r="E373" s="11"/>
      <c r="F373" s="16"/>
      <c r="G373" s="16"/>
      <c r="H373" s="304"/>
      <c r="I373" s="16"/>
      <c r="J373" s="16"/>
      <c r="K373" s="16"/>
      <c r="L373" s="16"/>
      <c r="M373" s="17"/>
      <c r="N373" s="16"/>
      <c r="O373" s="16"/>
      <c r="P373" s="16"/>
      <c r="Q373" s="304"/>
      <c r="R373" s="11"/>
      <c r="S373" s="154"/>
      <c r="T373" s="13"/>
      <c r="U373" s="13"/>
      <c r="V373" s="11"/>
      <c r="W373" s="11"/>
      <c r="X373" s="13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</row>
    <row r="374" spans="1:61" x14ac:dyDescent="0.2">
      <c r="A374" s="11"/>
      <c r="B374" s="13"/>
      <c r="C374" s="13"/>
      <c r="D374" s="11"/>
      <c r="E374" s="11"/>
      <c r="F374" s="16"/>
      <c r="G374" s="16"/>
      <c r="H374" s="304"/>
      <c r="I374" s="16"/>
      <c r="J374" s="16"/>
      <c r="K374" s="16"/>
      <c r="L374" s="16"/>
      <c r="M374" s="17"/>
      <c r="N374" s="16"/>
      <c r="O374" s="16"/>
      <c r="P374" s="16"/>
      <c r="Q374" s="304"/>
      <c r="R374" s="11"/>
      <c r="S374" s="154"/>
      <c r="T374" s="13"/>
      <c r="U374" s="13"/>
      <c r="V374" s="11"/>
      <c r="W374" s="11"/>
      <c r="X374" s="13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</row>
    <row r="375" spans="1:61" x14ac:dyDescent="0.2">
      <c r="A375" s="11"/>
      <c r="B375" s="13"/>
      <c r="C375" s="13"/>
      <c r="D375" s="11"/>
      <c r="E375" s="11"/>
      <c r="F375" s="16"/>
      <c r="G375" s="16"/>
      <c r="H375" s="304"/>
      <c r="I375" s="16"/>
      <c r="J375" s="16"/>
      <c r="K375" s="16"/>
      <c r="L375" s="16"/>
      <c r="M375" s="17"/>
      <c r="N375" s="16"/>
      <c r="O375" s="16"/>
      <c r="P375" s="16"/>
      <c r="Q375" s="304"/>
      <c r="R375" s="11"/>
      <c r="S375" s="154"/>
      <c r="T375" s="13"/>
      <c r="U375" s="13"/>
      <c r="V375" s="11"/>
      <c r="W375" s="11"/>
      <c r="X375" s="13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</row>
    <row r="376" spans="1:61" x14ac:dyDescent="0.2">
      <c r="A376" s="11"/>
      <c r="B376" s="13"/>
      <c r="C376" s="13"/>
      <c r="D376" s="11"/>
      <c r="E376" s="11"/>
      <c r="F376" s="16"/>
      <c r="G376" s="16"/>
      <c r="H376" s="304"/>
      <c r="I376" s="16"/>
      <c r="J376" s="16"/>
      <c r="K376" s="16"/>
      <c r="L376" s="16"/>
      <c r="M376" s="17"/>
      <c r="N376" s="16"/>
      <c r="O376" s="16"/>
      <c r="P376" s="16"/>
      <c r="Q376" s="304"/>
      <c r="R376" s="11"/>
      <c r="S376" s="154"/>
      <c r="T376" s="13"/>
      <c r="U376" s="13"/>
      <c r="V376" s="11"/>
      <c r="W376" s="11"/>
      <c r="X376" s="13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</row>
    <row r="377" spans="1:61" x14ac:dyDescent="0.2">
      <c r="A377" s="11"/>
      <c r="B377" s="13"/>
      <c r="C377" s="13"/>
      <c r="D377" s="11"/>
      <c r="E377" s="11"/>
      <c r="F377" s="16"/>
      <c r="G377" s="16"/>
      <c r="H377" s="304"/>
      <c r="I377" s="16"/>
      <c r="J377" s="16"/>
      <c r="K377" s="16"/>
      <c r="L377" s="16"/>
      <c r="M377" s="17"/>
      <c r="N377" s="16"/>
      <c r="O377" s="16"/>
      <c r="P377" s="16"/>
      <c r="Q377" s="304"/>
      <c r="R377" s="11"/>
      <c r="S377" s="154"/>
      <c r="T377" s="13"/>
      <c r="U377" s="13"/>
      <c r="V377" s="11"/>
      <c r="W377" s="11"/>
      <c r="X377" s="13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</row>
    <row r="378" spans="1:61" x14ac:dyDescent="0.2">
      <c r="A378" s="11"/>
      <c r="B378" s="13"/>
      <c r="C378" s="13"/>
      <c r="D378" s="11"/>
      <c r="E378" s="11"/>
      <c r="F378" s="16"/>
      <c r="G378" s="16"/>
      <c r="H378" s="304"/>
      <c r="I378" s="16"/>
      <c r="J378" s="16"/>
      <c r="K378" s="16"/>
      <c r="L378" s="16"/>
      <c r="M378" s="17"/>
      <c r="N378" s="16"/>
      <c r="O378" s="16"/>
      <c r="P378" s="16"/>
      <c r="Q378" s="304"/>
      <c r="R378" s="11"/>
      <c r="S378" s="154"/>
      <c r="T378" s="13"/>
      <c r="U378" s="13"/>
      <c r="V378" s="11"/>
      <c r="W378" s="11"/>
      <c r="X378" s="13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</row>
    <row r="379" spans="1:61" x14ac:dyDescent="0.2">
      <c r="A379" s="11"/>
      <c r="B379" s="13"/>
      <c r="C379" s="13"/>
      <c r="D379" s="11"/>
      <c r="E379" s="11"/>
      <c r="F379" s="16"/>
      <c r="G379" s="16"/>
      <c r="H379" s="304"/>
      <c r="I379" s="16"/>
      <c r="J379" s="16"/>
      <c r="K379" s="16"/>
      <c r="L379" s="16"/>
      <c r="M379" s="17"/>
      <c r="N379" s="16"/>
      <c r="O379" s="16"/>
      <c r="P379" s="16"/>
      <c r="Q379" s="304"/>
      <c r="R379" s="11"/>
      <c r="S379" s="154"/>
      <c r="T379" s="13"/>
      <c r="U379" s="13"/>
      <c r="V379" s="11"/>
      <c r="W379" s="11"/>
      <c r="X379" s="13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</row>
    <row r="380" spans="1:61" x14ac:dyDescent="0.2">
      <c r="A380" s="11"/>
      <c r="B380" s="13"/>
      <c r="C380" s="13"/>
      <c r="D380" s="11"/>
      <c r="E380" s="11"/>
      <c r="F380" s="16"/>
      <c r="G380" s="16"/>
      <c r="H380" s="304"/>
      <c r="I380" s="16"/>
      <c r="J380" s="16"/>
      <c r="K380" s="16"/>
      <c r="L380" s="16"/>
      <c r="M380" s="17"/>
      <c r="N380" s="16"/>
      <c r="O380" s="16"/>
      <c r="P380" s="16"/>
      <c r="Q380" s="304"/>
      <c r="R380" s="11"/>
      <c r="S380" s="154"/>
      <c r="T380" s="13"/>
      <c r="U380" s="13"/>
      <c r="V380" s="11"/>
      <c r="W380" s="11"/>
      <c r="X380" s="13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</row>
    <row r="381" spans="1:61" x14ac:dyDescent="0.2">
      <c r="A381" s="11"/>
      <c r="B381" s="13"/>
      <c r="C381" s="13"/>
      <c r="D381" s="11"/>
      <c r="E381" s="11"/>
      <c r="F381" s="16"/>
      <c r="G381" s="16"/>
      <c r="H381" s="304"/>
      <c r="I381" s="16"/>
      <c r="J381" s="16"/>
      <c r="K381" s="16"/>
      <c r="L381" s="16"/>
      <c r="M381" s="17"/>
      <c r="N381" s="16"/>
      <c r="O381" s="16"/>
      <c r="P381" s="16"/>
      <c r="Q381" s="304"/>
      <c r="R381" s="11"/>
      <c r="S381" s="154"/>
      <c r="T381" s="13"/>
      <c r="U381" s="13"/>
      <c r="V381" s="11"/>
      <c r="W381" s="11"/>
      <c r="X381" s="13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</row>
    <row r="382" spans="1:61" x14ac:dyDescent="0.2">
      <c r="R382" s="11"/>
      <c r="S382" s="154"/>
      <c r="T382" s="13"/>
      <c r="U382" s="13"/>
      <c r="V382" s="11"/>
      <c r="W382" s="11"/>
      <c r="X382" s="13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</row>
    <row r="383" spans="1:61" x14ac:dyDescent="0.2">
      <c r="R383" s="11"/>
      <c r="S383" s="154"/>
      <c r="T383" s="13"/>
      <c r="U383" s="13"/>
      <c r="V383" s="11"/>
      <c r="W383" s="11"/>
      <c r="X383" s="13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</row>
    <row r="384" spans="1:61" x14ac:dyDescent="0.2">
      <c r="R384" s="11"/>
      <c r="S384" s="154"/>
      <c r="T384" s="13"/>
      <c r="U384" s="13"/>
      <c r="V384" s="11"/>
      <c r="W384" s="11"/>
      <c r="X384" s="13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</row>
    <row r="385" spans="18:61" x14ac:dyDescent="0.2">
      <c r="R385" s="11"/>
      <c r="S385" s="154"/>
      <c r="T385" s="13"/>
      <c r="U385" s="13"/>
      <c r="V385" s="11"/>
      <c r="W385" s="11"/>
      <c r="X385" s="13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</row>
    <row r="386" spans="18:61" x14ac:dyDescent="0.2">
      <c r="R386" s="11"/>
      <c r="S386" s="154"/>
      <c r="T386" s="13"/>
      <c r="U386" s="13"/>
      <c r="V386" s="11"/>
      <c r="W386" s="11"/>
      <c r="X386" s="13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</row>
    <row r="387" spans="18:61" x14ac:dyDescent="0.2">
      <c r="R387" s="11"/>
      <c r="S387" s="154"/>
      <c r="T387" s="13"/>
      <c r="U387" s="13"/>
      <c r="V387" s="11"/>
      <c r="W387" s="11"/>
      <c r="X387" s="13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</row>
    <row r="388" spans="18:61" x14ac:dyDescent="0.2">
      <c r="R388" s="11"/>
      <c r="S388" s="154"/>
      <c r="T388" s="13"/>
      <c r="U388" s="13"/>
      <c r="V388" s="11"/>
      <c r="W388" s="11"/>
      <c r="X388" s="13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</row>
    <row r="389" spans="18:61" x14ac:dyDescent="0.2">
      <c r="R389" s="11"/>
      <c r="S389" s="154"/>
      <c r="T389" s="13"/>
      <c r="U389" s="13"/>
      <c r="V389" s="11"/>
      <c r="W389" s="11"/>
      <c r="X389" s="13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</row>
    <row r="390" spans="18:61" x14ac:dyDescent="0.2">
      <c r="R390" s="11"/>
      <c r="S390" s="154"/>
      <c r="T390" s="13"/>
      <c r="U390" s="13"/>
      <c r="V390" s="11"/>
      <c r="W390" s="11"/>
      <c r="X390" s="13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</row>
    <row r="391" spans="18:61" x14ac:dyDescent="0.2">
      <c r="R391" s="11"/>
      <c r="S391" s="154"/>
      <c r="T391" s="13"/>
      <c r="U391" s="13"/>
      <c r="V391" s="11"/>
      <c r="W391" s="11"/>
      <c r="X391" s="13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</row>
    <row r="392" spans="18:61" x14ac:dyDescent="0.2">
      <c r="R392" s="11"/>
      <c r="S392" s="154"/>
      <c r="T392" s="13"/>
      <c r="U392" s="13"/>
      <c r="V392" s="11"/>
      <c r="W392" s="11"/>
      <c r="X392" s="12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</row>
    <row r="393" spans="18:61" x14ac:dyDescent="0.2">
      <c r="R393" s="11"/>
      <c r="S393" s="154"/>
      <c r="T393" s="13"/>
      <c r="U393" s="13"/>
      <c r="V393" s="11"/>
      <c r="W393" s="11"/>
      <c r="X393" s="12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</row>
    <row r="394" spans="18:61" x14ac:dyDescent="0.2">
      <c r="R394" s="11"/>
      <c r="S394" s="154"/>
      <c r="T394" s="13"/>
      <c r="U394" s="13"/>
      <c r="V394" s="11"/>
      <c r="W394" s="11"/>
      <c r="X394" s="12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</row>
    <row r="395" spans="18:61" x14ac:dyDescent="0.2">
      <c r="R395" s="11"/>
      <c r="S395" s="154"/>
      <c r="T395" s="13"/>
      <c r="U395" s="13"/>
      <c r="V395" s="11"/>
      <c r="W395" s="11"/>
      <c r="X395" s="12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</row>
    <row r="396" spans="18:61" x14ac:dyDescent="0.2">
      <c r="R396" s="11"/>
      <c r="S396" s="154"/>
      <c r="T396" s="13"/>
      <c r="U396" s="13"/>
      <c r="V396" s="11"/>
      <c r="W396" s="11"/>
      <c r="X396" s="12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</row>
    <row r="397" spans="18:61" x14ac:dyDescent="0.2">
      <c r="R397" s="11"/>
      <c r="S397" s="154"/>
      <c r="T397" s="13"/>
      <c r="U397" s="13"/>
      <c r="V397" s="11"/>
      <c r="W397" s="11"/>
      <c r="X397" s="12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</row>
    <row r="398" spans="18:61" x14ac:dyDescent="0.2">
      <c r="R398" s="11"/>
      <c r="S398" s="154"/>
      <c r="T398" s="13"/>
      <c r="U398" s="13"/>
      <c r="V398" s="11"/>
      <c r="W398" s="11"/>
      <c r="X398" s="12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</row>
    <row r="399" spans="18:61" x14ac:dyDescent="0.2">
      <c r="R399" s="11"/>
      <c r="S399" s="154"/>
      <c r="T399" s="13"/>
      <c r="U399" s="13"/>
      <c r="V399" s="11"/>
      <c r="W399" s="11"/>
      <c r="X399" s="12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</row>
    <row r="400" spans="18:61" x14ac:dyDescent="0.2">
      <c r="R400" s="11"/>
      <c r="S400" s="154"/>
      <c r="T400" s="13"/>
      <c r="U400" s="13"/>
      <c r="V400" s="11"/>
      <c r="W400" s="11"/>
      <c r="X400" s="12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</row>
    <row r="401" spans="18:61" x14ac:dyDescent="0.2">
      <c r="R401" s="11"/>
      <c r="S401" s="154"/>
      <c r="T401" s="13"/>
      <c r="U401" s="13"/>
      <c r="V401" s="11"/>
      <c r="W401" s="11"/>
      <c r="X401" s="12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</row>
    <row r="402" spans="18:61" x14ac:dyDescent="0.2">
      <c r="R402" s="11"/>
      <c r="S402" s="154"/>
      <c r="T402" s="13"/>
      <c r="U402" s="13"/>
      <c r="V402" s="11"/>
      <c r="W402" s="11"/>
      <c r="X402" s="12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</row>
    <row r="403" spans="18:61" x14ac:dyDescent="0.2">
      <c r="R403" s="11"/>
      <c r="S403" s="154"/>
      <c r="T403" s="13"/>
      <c r="U403" s="13"/>
      <c r="V403" s="11"/>
      <c r="W403" s="11"/>
      <c r="X403" s="12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</row>
    <row r="404" spans="18:61" x14ac:dyDescent="0.2">
      <c r="R404" s="11"/>
      <c r="S404" s="154"/>
      <c r="T404" s="13"/>
      <c r="U404" s="13"/>
      <c r="V404" s="11"/>
      <c r="W404" s="11"/>
      <c r="X404" s="12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</row>
    <row r="405" spans="18:61" x14ac:dyDescent="0.2">
      <c r="R405" s="11"/>
      <c r="S405" s="154"/>
      <c r="T405" s="13"/>
      <c r="U405" s="13"/>
      <c r="V405" s="11"/>
      <c r="W405" s="11"/>
      <c r="X405" s="12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</row>
    <row r="406" spans="18:61" x14ac:dyDescent="0.2">
      <c r="R406" s="11"/>
      <c r="S406" s="154"/>
      <c r="T406" s="13"/>
      <c r="U406" s="13"/>
      <c r="V406" s="11"/>
      <c r="W406" s="11"/>
      <c r="X406" s="12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</row>
    <row r="407" spans="18:61" x14ac:dyDescent="0.2">
      <c r="R407" s="11"/>
      <c r="S407" s="154"/>
      <c r="T407" s="13"/>
      <c r="U407" s="13"/>
      <c r="V407" s="11"/>
      <c r="W407" s="11"/>
      <c r="X407" s="12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</row>
    <row r="408" spans="18:61" x14ac:dyDescent="0.2">
      <c r="R408" s="11"/>
      <c r="S408" s="154"/>
      <c r="T408" s="13"/>
      <c r="U408" s="13"/>
      <c r="V408" s="11"/>
      <c r="W408" s="11"/>
      <c r="X408" s="12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</row>
    <row r="409" spans="18:61" x14ac:dyDescent="0.2">
      <c r="R409" s="11"/>
      <c r="S409" s="154"/>
      <c r="T409" s="13"/>
      <c r="U409" s="13"/>
      <c r="V409" s="11"/>
      <c r="W409" s="11"/>
      <c r="X409" s="12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</row>
    <row r="410" spans="18:61" x14ac:dyDescent="0.2">
      <c r="R410" s="11"/>
      <c r="S410" s="154"/>
      <c r="T410" s="13"/>
      <c r="U410" s="13"/>
      <c r="V410" s="11"/>
      <c r="W410" s="11"/>
      <c r="X410" s="12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</row>
    <row r="411" spans="18:61" x14ac:dyDescent="0.2">
      <c r="R411" s="11"/>
      <c r="S411" s="154"/>
      <c r="T411" s="13"/>
      <c r="U411" s="13"/>
      <c r="V411" s="11"/>
      <c r="W411" s="11"/>
      <c r="X411" s="12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</row>
    <row r="412" spans="18:61" x14ac:dyDescent="0.2">
      <c r="R412" s="11"/>
      <c r="S412" s="154"/>
      <c r="T412" s="13"/>
      <c r="U412" s="13"/>
      <c r="V412" s="11"/>
      <c r="W412" s="11"/>
      <c r="X412" s="12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</row>
    <row r="413" spans="18:61" x14ac:dyDescent="0.2">
      <c r="R413" s="11"/>
      <c r="S413" s="154"/>
      <c r="T413" s="13"/>
      <c r="U413" s="13"/>
      <c r="V413" s="11"/>
      <c r="W413" s="11"/>
      <c r="X413" s="12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</row>
    <row r="414" spans="18:61" x14ac:dyDescent="0.2">
      <c r="R414" s="11"/>
      <c r="S414" s="154"/>
      <c r="T414" s="13"/>
      <c r="U414" s="13"/>
      <c r="V414" s="11"/>
      <c r="W414" s="11"/>
      <c r="X414" s="12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</row>
    <row r="415" spans="18:61" x14ac:dyDescent="0.2">
      <c r="R415" s="11"/>
      <c r="S415" s="154"/>
      <c r="T415" s="13"/>
      <c r="U415" s="13"/>
      <c r="V415" s="11"/>
      <c r="W415" s="11"/>
      <c r="X415" s="12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</row>
    <row r="416" spans="18:61" x14ac:dyDescent="0.2">
      <c r="R416" s="11"/>
      <c r="S416" s="154"/>
      <c r="T416" s="13"/>
      <c r="U416" s="13"/>
      <c r="V416" s="11"/>
      <c r="W416" s="11"/>
      <c r="X416" s="12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</row>
    <row r="417" spans="18:61" x14ac:dyDescent="0.2">
      <c r="R417" s="11"/>
      <c r="S417" s="154"/>
      <c r="T417" s="13"/>
      <c r="U417" s="13"/>
      <c r="V417" s="11"/>
      <c r="W417" s="11"/>
      <c r="X417" s="12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</row>
    <row r="418" spans="18:61" x14ac:dyDescent="0.2">
      <c r="R418" s="11"/>
      <c r="S418" s="154"/>
      <c r="T418" s="13"/>
      <c r="U418" s="13"/>
      <c r="V418" s="11"/>
      <c r="W418" s="11"/>
      <c r="X418" s="12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</row>
    <row r="419" spans="18:61" x14ac:dyDescent="0.2">
      <c r="R419" s="11"/>
      <c r="S419" s="154"/>
      <c r="T419" s="13"/>
      <c r="U419" s="13"/>
      <c r="V419" s="11"/>
      <c r="W419" s="11"/>
      <c r="X419" s="12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</row>
    <row r="420" spans="18:61" x14ac:dyDescent="0.2">
      <c r="R420" s="11"/>
      <c r="S420" s="154"/>
      <c r="T420" s="13"/>
      <c r="U420" s="13"/>
      <c r="V420" s="11"/>
      <c r="W420" s="11"/>
      <c r="X420" s="12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</row>
    <row r="421" spans="18:61" x14ac:dyDescent="0.2">
      <c r="R421" s="11"/>
      <c r="S421" s="154"/>
      <c r="T421" s="13"/>
      <c r="U421" s="13"/>
      <c r="V421" s="11"/>
      <c r="W421" s="11"/>
      <c r="X421" s="12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</row>
    <row r="422" spans="18:61" x14ac:dyDescent="0.2">
      <c r="R422" s="11"/>
      <c r="S422" s="154"/>
      <c r="T422" s="13"/>
      <c r="U422" s="13"/>
      <c r="V422" s="11"/>
      <c r="W422" s="11"/>
      <c r="X422" s="12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</row>
    <row r="423" spans="18:61" x14ac:dyDescent="0.2">
      <c r="R423" s="11"/>
      <c r="S423" s="154"/>
      <c r="T423" s="13"/>
      <c r="U423" s="13"/>
      <c r="V423" s="11"/>
      <c r="W423" s="11"/>
      <c r="X423" s="12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</row>
    <row r="424" spans="18:61" x14ac:dyDescent="0.2">
      <c r="R424" s="11"/>
      <c r="S424" s="154"/>
      <c r="T424" s="13"/>
      <c r="U424" s="13"/>
      <c r="V424" s="11"/>
      <c r="W424" s="11"/>
      <c r="X424" s="12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</row>
    <row r="425" spans="18:61" x14ac:dyDescent="0.2">
      <c r="R425" s="11"/>
      <c r="S425" s="154"/>
      <c r="T425" s="13"/>
      <c r="U425" s="13"/>
      <c r="V425" s="11"/>
      <c r="W425" s="11"/>
      <c r="X425" s="12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</row>
    <row r="426" spans="18:61" x14ac:dyDescent="0.2">
      <c r="R426" s="11"/>
      <c r="S426" s="154"/>
      <c r="T426" s="13"/>
      <c r="U426" s="13"/>
      <c r="V426" s="11"/>
      <c r="W426" s="11"/>
      <c r="X426" s="12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</row>
    <row r="427" spans="18:61" x14ac:dyDescent="0.2">
      <c r="R427" s="11"/>
      <c r="S427" s="154"/>
      <c r="T427" s="13"/>
      <c r="U427" s="13"/>
      <c r="V427" s="11"/>
      <c r="W427" s="11"/>
      <c r="X427" s="12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</row>
    <row r="428" spans="18:61" x14ac:dyDescent="0.2">
      <c r="R428" s="11"/>
      <c r="S428" s="154"/>
      <c r="T428" s="13"/>
      <c r="U428" s="13"/>
      <c r="V428" s="11"/>
      <c r="W428" s="11"/>
      <c r="X428" s="12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</row>
    <row r="429" spans="18:61" x14ac:dyDescent="0.2">
      <c r="R429" s="11"/>
      <c r="S429" s="154"/>
      <c r="T429" s="13"/>
      <c r="U429" s="13"/>
      <c r="V429" s="11"/>
      <c r="W429" s="11"/>
      <c r="X429" s="12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</row>
    <row r="430" spans="18:61" x14ac:dyDescent="0.2">
      <c r="R430" s="11"/>
      <c r="S430" s="154"/>
      <c r="T430" s="13"/>
      <c r="U430" s="13"/>
      <c r="V430" s="11"/>
      <c r="W430" s="11"/>
      <c r="X430" s="12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</row>
    <row r="431" spans="18:61" x14ac:dyDescent="0.2">
      <c r="R431" s="11"/>
      <c r="S431" s="154"/>
      <c r="T431" s="13"/>
      <c r="U431" s="13"/>
      <c r="V431" s="11"/>
      <c r="W431" s="11"/>
      <c r="X431" s="12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</row>
    <row r="432" spans="18:61" x14ac:dyDescent="0.2">
      <c r="R432" s="11"/>
      <c r="S432" s="154"/>
      <c r="T432" s="13"/>
      <c r="U432" s="13"/>
      <c r="V432" s="11"/>
      <c r="W432" s="11"/>
      <c r="X432" s="12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</row>
    <row r="433" spans="18:61" x14ac:dyDescent="0.2">
      <c r="R433" s="11"/>
      <c r="S433" s="154"/>
      <c r="T433" s="13"/>
      <c r="U433" s="13"/>
      <c r="V433" s="11"/>
      <c r="W433" s="11"/>
      <c r="X433" s="12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</row>
    <row r="434" spans="18:61" x14ac:dyDescent="0.2">
      <c r="R434" s="11"/>
      <c r="S434" s="154"/>
      <c r="T434" s="13"/>
      <c r="U434" s="13"/>
      <c r="V434" s="11"/>
      <c r="W434" s="11"/>
      <c r="X434" s="12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</row>
    <row r="435" spans="18:61" x14ac:dyDescent="0.2">
      <c r="R435" s="11"/>
      <c r="S435" s="154"/>
      <c r="T435" s="13"/>
      <c r="U435" s="13"/>
      <c r="V435" s="11"/>
      <c r="W435" s="11"/>
      <c r="X435" s="12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</row>
    <row r="436" spans="18:61" x14ac:dyDescent="0.2">
      <c r="R436" s="11"/>
      <c r="S436" s="154"/>
      <c r="T436" s="13"/>
      <c r="U436" s="13"/>
      <c r="V436" s="11"/>
      <c r="W436" s="11"/>
      <c r="X436" s="12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</row>
    <row r="437" spans="18:61" x14ac:dyDescent="0.2">
      <c r="R437" s="11"/>
      <c r="S437" s="154"/>
      <c r="T437" s="13"/>
      <c r="U437" s="13"/>
      <c r="V437" s="11"/>
      <c r="W437" s="11"/>
      <c r="X437" s="12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</row>
    <row r="438" spans="18:61" x14ac:dyDescent="0.2">
      <c r="R438" s="11"/>
      <c r="S438" s="154"/>
      <c r="T438" s="13"/>
      <c r="U438" s="13"/>
      <c r="V438" s="11"/>
      <c r="W438" s="11"/>
      <c r="X438" s="12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</row>
    <row r="439" spans="18:61" x14ac:dyDescent="0.2">
      <c r="R439" s="11"/>
      <c r="S439" s="154"/>
      <c r="T439" s="13"/>
      <c r="U439" s="13"/>
      <c r="V439" s="11"/>
      <c r="W439" s="11"/>
      <c r="X439" s="12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</row>
    <row r="440" spans="18:61" x14ac:dyDescent="0.2">
      <c r="R440" s="11"/>
      <c r="S440" s="154"/>
      <c r="T440" s="13"/>
      <c r="U440" s="13"/>
      <c r="V440" s="11"/>
      <c r="W440" s="11"/>
      <c r="X440" s="12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</row>
    <row r="441" spans="18:61" x14ac:dyDescent="0.2">
      <c r="R441" s="11"/>
      <c r="S441" s="154"/>
      <c r="T441" s="13"/>
      <c r="U441" s="13"/>
      <c r="V441" s="11"/>
      <c r="W441" s="11"/>
      <c r="X441" s="12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</row>
    <row r="442" spans="18:61" x14ac:dyDescent="0.2">
      <c r="R442" s="11"/>
      <c r="S442" s="154"/>
      <c r="T442" s="13"/>
      <c r="U442" s="13"/>
      <c r="V442" s="11"/>
      <c r="W442" s="11"/>
      <c r="X442" s="12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</row>
    <row r="443" spans="18:61" x14ac:dyDescent="0.2">
      <c r="R443" s="11"/>
      <c r="S443" s="154"/>
      <c r="T443" s="13"/>
      <c r="U443" s="13"/>
      <c r="V443" s="11"/>
      <c r="W443" s="11"/>
      <c r="X443" s="12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</row>
    <row r="444" spans="18:61" x14ac:dyDescent="0.2">
      <c r="R444" s="11"/>
      <c r="S444" s="154"/>
      <c r="T444" s="13"/>
      <c r="U444" s="13"/>
      <c r="V444" s="11"/>
      <c r="W444" s="11"/>
      <c r="X444" s="12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</row>
    <row r="445" spans="18:61" x14ac:dyDescent="0.2">
      <c r="R445" s="11"/>
      <c r="S445" s="154"/>
      <c r="T445" s="13"/>
      <c r="U445" s="13"/>
      <c r="V445" s="11"/>
      <c r="W445" s="11"/>
      <c r="X445" s="12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</row>
    <row r="446" spans="18:61" x14ac:dyDescent="0.2">
      <c r="R446" s="11"/>
      <c r="S446" s="154"/>
      <c r="T446" s="13"/>
      <c r="U446" s="13"/>
      <c r="V446" s="11"/>
      <c r="W446" s="11"/>
      <c r="X446" s="12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</row>
    <row r="447" spans="18:61" x14ac:dyDescent="0.2">
      <c r="R447" s="11"/>
      <c r="S447" s="154"/>
      <c r="T447" s="13"/>
      <c r="U447" s="13"/>
      <c r="V447" s="11"/>
      <c r="W447" s="11"/>
      <c r="X447" s="12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</row>
    <row r="448" spans="18:61" x14ac:dyDescent="0.2">
      <c r="R448" s="11"/>
      <c r="S448" s="154"/>
      <c r="T448" s="13"/>
      <c r="U448" s="13"/>
      <c r="V448" s="11"/>
      <c r="W448" s="11"/>
      <c r="X448" s="12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</row>
    <row r="449" spans="18:61" x14ac:dyDescent="0.2">
      <c r="R449" s="11"/>
      <c r="S449" s="154"/>
      <c r="T449" s="13"/>
      <c r="U449" s="13"/>
      <c r="V449" s="11"/>
      <c r="W449" s="11"/>
      <c r="X449" s="12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</row>
    <row r="450" spans="18:61" x14ac:dyDescent="0.2">
      <c r="R450" s="11"/>
      <c r="S450" s="154"/>
      <c r="T450" s="13"/>
      <c r="U450" s="13"/>
      <c r="V450" s="11"/>
      <c r="W450" s="11"/>
      <c r="X450" s="12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</row>
    <row r="451" spans="18:61" x14ac:dyDescent="0.2">
      <c r="R451" s="11"/>
      <c r="S451" s="154"/>
      <c r="T451" s="13"/>
      <c r="U451" s="13"/>
      <c r="V451" s="11"/>
      <c r="W451" s="11"/>
      <c r="X451" s="12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</row>
    <row r="452" spans="18:61" x14ac:dyDescent="0.2">
      <c r="R452" s="11"/>
      <c r="S452" s="154"/>
      <c r="T452" s="13"/>
      <c r="U452" s="13"/>
      <c r="V452" s="11"/>
      <c r="W452" s="11"/>
      <c r="X452" s="12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</row>
    <row r="453" spans="18:61" x14ac:dyDescent="0.2">
      <c r="R453" s="11"/>
      <c r="S453" s="154"/>
      <c r="T453" s="13"/>
      <c r="U453" s="13"/>
      <c r="V453" s="11"/>
      <c r="W453" s="11"/>
      <c r="X453" s="12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</row>
    <row r="454" spans="18:61" x14ac:dyDescent="0.2">
      <c r="R454" s="11"/>
      <c r="S454" s="154"/>
      <c r="T454" s="13"/>
      <c r="U454" s="13"/>
      <c r="V454" s="11"/>
      <c r="W454" s="11"/>
      <c r="X454" s="12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</row>
    <row r="455" spans="18:61" x14ac:dyDescent="0.2">
      <c r="R455" s="11"/>
      <c r="S455" s="154"/>
      <c r="T455" s="13"/>
      <c r="U455" s="13"/>
      <c r="V455" s="11"/>
      <c r="W455" s="11"/>
      <c r="X455" s="12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</row>
    <row r="456" spans="18:61" x14ac:dyDescent="0.2">
      <c r="R456" s="11"/>
      <c r="S456" s="154"/>
      <c r="T456" s="13"/>
      <c r="U456" s="13"/>
      <c r="V456" s="11"/>
      <c r="W456" s="11"/>
      <c r="X456" s="12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</row>
    <row r="457" spans="18:61" x14ac:dyDescent="0.2">
      <c r="R457" s="11"/>
      <c r="S457" s="154"/>
      <c r="T457" s="13"/>
      <c r="U457" s="13"/>
      <c r="V457" s="11"/>
      <c r="W457" s="11"/>
      <c r="X457" s="12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</row>
    <row r="458" spans="18:61" x14ac:dyDescent="0.2">
      <c r="R458" s="11"/>
      <c r="S458" s="154"/>
      <c r="T458" s="13"/>
      <c r="U458" s="13"/>
      <c r="V458" s="11"/>
      <c r="W458" s="11"/>
      <c r="X458" s="12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</row>
    <row r="459" spans="18:61" x14ac:dyDescent="0.2">
      <c r="R459" s="11"/>
      <c r="S459" s="154"/>
      <c r="T459" s="13"/>
      <c r="U459" s="13"/>
      <c r="V459" s="11"/>
      <c r="W459" s="11"/>
      <c r="X459" s="12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</row>
    <row r="460" spans="18:61" x14ac:dyDescent="0.2">
      <c r="R460" s="11"/>
      <c r="S460" s="154"/>
      <c r="T460" s="13"/>
      <c r="U460" s="13"/>
      <c r="V460" s="11"/>
      <c r="W460" s="11"/>
      <c r="X460" s="12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</row>
    <row r="461" spans="18:61" x14ac:dyDescent="0.2">
      <c r="R461" s="11"/>
      <c r="S461" s="154"/>
      <c r="T461" s="13"/>
      <c r="U461" s="13"/>
      <c r="V461" s="11"/>
      <c r="W461" s="11"/>
      <c r="X461" s="12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</row>
    <row r="462" spans="18:61" x14ac:dyDescent="0.2">
      <c r="R462" s="11"/>
      <c r="S462" s="154"/>
      <c r="T462" s="13"/>
      <c r="U462" s="13"/>
      <c r="V462" s="11"/>
      <c r="W462" s="11"/>
      <c r="X462" s="12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</row>
    <row r="463" spans="18:61" x14ac:dyDescent="0.2">
      <c r="R463" s="11"/>
      <c r="S463" s="154"/>
      <c r="T463" s="13"/>
      <c r="U463" s="13"/>
      <c r="V463" s="11"/>
      <c r="W463" s="11"/>
      <c r="X463" s="12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</row>
    <row r="464" spans="18:61" x14ac:dyDescent="0.2">
      <c r="R464" s="11"/>
      <c r="S464" s="154"/>
      <c r="T464" s="13"/>
      <c r="U464" s="13"/>
      <c r="V464" s="11"/>
      <c r="W464" s="11"/>
      <c r="X464" s="12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</row>
    <row r="465" spans="18:61" x14ac:dyDescent="0.2">
      <c r="R465" s="11"/>
      <c r="S465" s="154"/>
      <c r="T465" s="13"/>
      <c r="U465" s="13"/>
      <c r="V465" s="11"/>
      <c r="W465" s="11"/>
      <c r="X465" s="12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</row>
    <row r="466" spans="18:61" x14ac:dyDescent="0.2">
      <c r="R466" s="11"/>
      <c r="S466" s="154"/>
      <c r="T466" s="13"/>
      <c r="U466" s="13"/>
      <c r="V466" s="11"/>
      <c r="W466" s="11"/>
      <c r="X466" s="12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</row>
    <row r="467" spans="18:61" x14ac:dyDescent="0.2">
      <c r="R467" s="11"/>
      <c r="S467" s="154"/>
      <c r="T467" s="13"/>
      <c r="U467" s="13"/>
      <c r="V467" s="11"/>
      <c r="W467" s="11"/>
      <c r="X467" s="12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</row>
    <row r="468" spans="18:61" x14ac:dyDescent="0.2">
      <c r="R468" s="11"/>
      <c r="S468" s="154"/>
      <c r="T468" s="13"/>
      <c r="U468" s="13"/>
      <c r="V468" s="11"/>
      <c r="W468" s="11"/>
      <c r="X468" s="12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</row>
    <row r="469" spans="18:61" x14ac:dyDescent="0.2">
      <c r="R469" s="11"/>
      <c r="S469" s="154"/>
      <c r="T469" s="13"/>
      <c r="U469" s="13"/>
      <c r="V469" s="11"/>
      <c r="W469" s="11"/>
      <c r="X469" s="12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</row>
    <row r="470" spans="18:61" x14ac:dyDescent="0.2">
      <c r="R470" s="11"/>
      <c r="S470" s="154"/>
      <c r="T470" s="13"/>
      <c r="U470" s="13"/>
      <c r="V470" s="11"/>
      <c r="W470" s="11"/>
      <c r="X470" s="12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</row>
    <row r="471" spans="18:61" x14ac:dyDescent="0.2">
      <c r="R471" s="11"/>
      <c r="S471" s="154"/>
      <c r="T471" s="13"/>
      <c r="U471" s="13"/>
      <c r="V471" s="11"/>
      <c r="W471" s="11"/>
      <c r="X471" s="12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</row>
    <row r="472" spans="18:61" x14ac:dyDescent="0.2">
      <c r="R472" s="11"/>
      <c r="S472" s="154"/>
      <c r="T472" s="13"/>
      <c r="U472" s="13"/>
      <c r="V472" s="11"/>
      <c r="W472" s="11"/>
      <c r="X472" s="12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</row>
    <row r="473" spans="18:61" x14ac:dyDescent="0.2">
      <c r="R473" s="11"/>
      <c r="S473" s="154"/>
      <c r="T473" s="13"/>
      <c r="U473" s="13"/>
      <c r="V473" s="11"/>
      <c r="W473" s="11"/>
      <c r="X473" s="12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</row>
    <row r="474" spans="18:61" x14ac:dyDescent="0.2">
      <c r="R474" s="11"/>
      <c r="S474" s="154"/>
      <c r="T474" s="13"/>
      <c r="U474" s="13"/>
      <c r="V474" s="11"/>
      <c r="W474" s="11"/>
      <c r="X474" s="12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</row>
    <row r="475" spans="18:61" x14ac:dyDescent="0.2">
      <c r="R475" s="11"/>
      <c r="S475" s="154"/>
      <c r="T475" s="13"/>
      <c r="U475" s="13"/>
      <c r="V475" s="11"/>
      <c r="W475" s="11"/>
      <c r="X475" s="12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</row>
    <row r="476" spans="18:61" x14ac:dyDescent="0.2">
      <c r="R476" s="11"/>
      <c r="S476" s="154"/>
      <c r="T476" s="13"/>
      <c r="U476" s="13"/>
      <c r="V476" s="11"/>
      <c r="W476" s="11"/>
      <c r="X476" s="12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</row>
    <row r="477" spans="18:61" x14ac:dyDescent="0.2">
      <c r="R477" s="11"/>
      <c r="S477" s="154"/>
      <c r="T477" s="13"/>
      <c r="U477" s="13"/>
      <c r="V477" s="11"/>
      <c r="W477" s="11"/>
      <c r="X477" s="12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</row>
    <row r="478" spans="18:61" x14ac:dyDescent="0.2">
      <c r="R478" s="11"/>
      <c r="S478" s="154"/>
      <c r="T478" s="13"/>
      <c r="U478" s="13"/>
      <c r="V478" s="11"/>
      <c r="W478" s="11"/>
      <c r="X478" s="12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</row>
    <row r="479" spans="18:61" x14ac:dyDescent="0.2">
      <c r="R479" s="11"/>
      <c r="S479" s="154"/>
      <c r="T479" s="13"/>
      <c r="U479" s="13"/>
      <c r="V479" s="11"/>
      <c r="W479" s="11"/>
      <c r="X479" s="12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</row>
    <row r="480" spans="18:61" x14ac:dyDescent="0.2">
      <c r="R480" s="11"/>
      <c r="S480" s="154"/>
      <c r="T480" s="13"/>
      <c r="U480" s="13"/>
      <c r="V480" s="11"/>
      <c r="W480" s="11"/>
      <c r="X480" s="12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</row>
    <row r="481" spans="18:61" x14ac:dyDescent="0.2">
      <c r="R481" s="11"/>
      <c r="S481" s="154"/>
      <c r="T481" s="13"/>
      <c r="U481" s="13"/>
      <c r="V481" s="11"/>
      <c r="W481" s="11"/>
      <c r="X481" s="12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</row>
    <row r="482" spans="18:61" x14ac:dyDescent="0.2">
      <c r="R482" s="11"/>
      <c r="S482" s="154"/>
      <c r="T482" s="13"/>
      <c r="U482" s="13"/>
      <c r="V482" s="11"/>
      <c r="W482" s="11"/>
      <c r="X482" s="12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</row>
    <row r="483" spans="18:61" x14ac:dyDescent="0.2">
      <c r="R483" s="11"/>
      <c r="S483" s="154"/>
      <c r="T483" s="13"/>
      <c r="U483" s="13"/>
      <c r="V483" s="11"/>
      <c r="W483" s="11"/>
      <c r="X483" s="12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</row>
    <row r="484" spans="18:61" x14ac:dyDescent="0.2">
      <c r="R484" s="11"/>
      <c r="S484" s="154"/>
      <c r="T484" s="13"/>
      <c r="U484" s="13"/>
      <c r="V484" s="11"/>
      <c r="W484" s="11"/>
      <c r="X484" s="12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</row>
    <row r="485" spans="18:61" x14ac:dyDescent="0.2">
      <c r="R485" s="11"/>
      <c r="S485" s="154"/>
      <c r="T485" s="13"/>
      <c r="U485" s="13"/>
      <c r="V485" s="11"/>
      <c r="W485" s="11"/>
      <c r="X485" s="12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</row>
    <row r="486" spans="18:61" x14ac:dyDescent="0.2">
      <c r="R486" s="11"/>
      <c r="S486" s="154"/>
      <c r="T486" s="13"/>
      <c r="U486" s="13"/>
      <c r="V486" s="11"/>
      <c r="W486" s="11"/>
      <c r="X486" s="12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</row>
    <row r="487" spans="18:61" x14ac:dyDescent="0.2">
      <c r="R487" s="11"/>
      <c r="S487" s="154"/>
      <c r="T487" s="13"/>
      <c r="U487" s="13"/>
      <c r="V487" s="11"/>
      <c r="W487" s="11"/>
      <c r="X487" s="12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</row>
    <row r="488" spans="18:61" x14ac:dyDescent="0.2">
      <c r="R488" s="11"/>
      <c r="S488" s="154"/>
      <c r="T488" s="13"/>
      <c r="U488" s="13"/>
      <c r="V488" s="11"/>
      <c r="W488" s="11"/>
      <c r="X488" s="12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</row>
    <row r="489" spans="18:61" x14ac:dyDescent="0.2">
      <c r="R489" s="11"/>
      <c r="S489" s="154"/>
      <c r="T489" s="13"/>
      <c r="U489" s="13"/>
      <c r="V489" s="11"/>
      <c r="W489" s="11"/>
      <c r="X489" s="12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</row>
    <row r="490" spans="18:61" x14ac:dyDescent="0.2">
      <c r="R490" s="11"/>
      <c r="S490" s="154"/>
      <c r="T490" s="13"/>
      <c r="U490" s="13"/>
      <c r="V490" s="11"/>
      <c r="W490" s="11"/>
      <c r="X490" s="12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</row>
    <row r="491" spans="18:61" x14ac:dyDescent="0.2">
      <c r="R491" s="11"/>
      <c r="S491" s="154"/>
      <c r="T491" s="13"/>
      <c r="U491" s="13"/>
      <c r="V491" s="11"/>
      <c r="W491" s="11"/>
      <c r="X491" s="12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</row>
    <row r="492" spans="18:61" x14ac:dyDescent="0.2">
      <c r="R492" s="11"/>
      <c r="S492" s="154"/>
      <c r="T492" s="13"/>
      <c r="U492" s="13"/>
      <c r="V492" s="11"/>
      <c r="W492" s="11"/>
      <c r="X492" s="12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</row>
    <row r="493" spans="18:61" x14ac:dyDescent="0.2">
      <c r="R493" s="11"/>
      <c r="S493" s="154"/>
      <c r="T493" s="13"/>
      <c r="U493" s="13"/>
      <c r="V493" s="11"/>
      <c r="W493" s="11"/>
      <c r="X493" s="12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</row>
    <row r="494" spans="18:61" x14ac:dyDescent="0.2">
      <c r="R494" s="11"/>
      <c r="S494" s="154"/>
      <c r="T494" s="13"/>
      <c r="U494" s="13"/>
      <c r="V494" s="11"/>
      <c r="W494" s="11"/>
      <c r="X494" s="12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</row>
    <row r="495" spans="18:61" x14ac:dyDescent="0.2">
      <c r="R495" s="11"/>
      <c r="S495" s="154"/>
      <c r="T495" s="13"/>
      <c r="U495" s="13"/>
      <c r="V495" s="11"/>
      <c r="W495" s="11"/>
      <c r="X495" s="12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</row>
    <row r="496" spans="18:61" x14ac:dyDescent="0.2">
      <c r="R496" s="11"/>
      <c r="S496" s="154"/>
      <c r="T496" s="13"/>
      <c r="U496" s="13"/>
      <c r="V496" s="11"/>
      <c r="W496" s="11"/>
      <c r="X496" s="12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</row>
    <row r="497" spans="18:61" x14ac:dyDescent="0.2">
      <c r="R497" s="11"/>
      <c r="S497" s="154"/>
      <c r="T497" s="13"/>
      <c r="U497" s="13"/>
      <c r="V497" s="11"/>
      <c r="W497" s="11"/>
      <c r="X497" s="12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</row>
    <row r="498" spans="18:61" x14ac:dyDescent="0.2">
      <c r="R498" s="11"/>
      <c r="S498" s="154"/>
      <c r="T498" s="13"/>
      <c r="U498" s="13"/>
      <c r="V498" s="11"/>
      <c r="W498" s="11"/>
      <c r="X498" s="12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</row>
    <row r="499" spans="18:61" x14ac:dyDescent="0.2">
      <c r="R499" s="11"/>
      <c r="S499" s="154"/>
      <c r="T499" s="13"/>
      <c r="U499" s="13"/>
      <c r="V499" s="11"/>
      <c r="W499" s="11"/>
      <c r="X499" s="12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</row>
    <row r="500" spans="18:61" x14ac:dyDescent="0.2">
      <c r="R500" s="11"/>
      <c r="S500" s="154"/>
      <c r="T500" s="13"/>
      <c r="U500" s="13"/>
      <c r="V500" s="11"/>
      <c r="W500" s="11"/>
      <c r="X500" s="12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</row>
    <row r="501" spans="18:61" x14ac:dyDescent="0.2">
      <c r="R501" s="11"/>
      <c r="S501" s="154"/>
      <c r="T501" s="13"/>
      <c r="U501" s="13"/>
      <c r="V501" s="11"/>
      <c r="W501" s="11"/>
      <c r="X501" s="12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</row>
    <row r="502" spans="18:61" x14ac:dyDescent="0.2">
      <c r="R502" s="11"/>
      <c r="S502" s="154"/>
      <c r="T502" s="13"/>
      <c r="U502" s="13"/>
      <c r="V502" s="11"/>
      <c r="W502" s="11"/>
      <c r="X502" s="12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</row>
    <row r="503" spans="18:61" x14ac:dyDescent="0.2">
      <c r="R503" s="11"/>
      <c r="S503" s="154"/>
      <c r="T503" s="13"/>
      <c r="U503" s="13"/>
      <c r="V503" s="11"/>
      <c r="W503" s="11"/>
      <c r="X503" s="12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</row>
    <row r="504" spans="18:61" x14ac:dyDescent="0.2">
      <c r="R504" s="11"/>
      <c r="S504" s="154"/>
      <c r="T504" s="13"/>
      <c r="U504" s="13"/>
      <c r="V504" s="11"/>
      <c r="W504" s="11"/>
      <c r="X504" s="12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</row>
    <row r="505" spans="18:61" x14ac:dyDescent="0.2">
      <c r="R505" s="11"/>
      <c r="S505" s="154"/>
      <c r="T505" s="13"/>
      <c r="U505" s="13"/>
      <c r="V505" s="11"/>
      <c r="W505" s="11"/>
      <c r="X505" s="12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</row>
    <row r="506" spans="18:61" x14ac:dyDescent="0.2">
      <c r="R506" s="11"/>
      <c r="S506" s="154"/>
      <c r="T506" s="13"/>
      <c r="U506" s="13"/>
      <c r="V506" s="11"/>
      <c r="W506" s="11"/>
      <c r="X506" s="12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</row>
    <row r="507" spans="18:61" x14ac:dyDescent="0.2">
      <c r="R507" s="11"/>
      <c r="S507" s="154"/>
      <c r="T507" s="13"/>
      <c r="U507" s="13"/>
      <c r="V507" s="11"/>
      <c r="W507" s="11"/>
      <c r="X507" s="12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</row>
    <row r="508" spans="18:61" x14ac:dyDescent="0.2">
      <c r="R508" s="11"/>
      <c r="S508" s="154"/>
      <c r="T508" s="13"/>
      <c r="U508" s="13"/>
      <c r="V508" s="11"/>
      <c r="W508" s="11"/>
      <c r="X508" s="12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</row>
    <row r="509" spans="18:61" x14ac:dyDescent="0.2">
      <c r="R509" s="11"/>
      <c r="S509" s="154"/>
      <c r="T509" s="13"/>
      <c r="U509" s="13"/>
      <c r="V509" s="11"/>
      <c r="W509" s="11"/>
      <c r="X509" s="12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</row>
    <row r="510" spans="18:61" x14ac:dyDescent="0.2">
      <c r="R510" s="11"/>
      <c r="S510" s="154"/>
      <c r="T510" s="13"/>
      <c r="U510" s="13"/>
      <c r="V510" s="11"/>
      <c r="W510" s="11"/>
      <c r="X510" s="12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</row>
    <row r="511" spans="18:61" x14ac:dyDescent="0.2">
      <c r="R511" s="11"/>
      <c r="S511" s="154"/>
      <c r="T511" s="13"/>
      <c r="U511" s="13"/>
      <c r="V511" s="11"/>
      <c r="W511" s="11"/>
      <c r="X511" s="12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</row>
    <row r="512" spans="18:61" x14ac:dyDescent="0.2">
      <c r="R512" s="11"/>
      <c r="S512" s="154"/>
      <c r="T512" s="13"/>
      <c r="U512" s="13"/>
      <c r="V512" s="11"/>
      <c r="W512" s="11"/>
      <c r="X512" s="12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</row>
    <row r="513" spans="18:61" x14ac:dyDescent="0.2">
      <c r="R513" s="11"/>
      <c r="S513" s="154"/>
      <c r="T513" s="13"/>
      <c r="U513" s="13"/>
      <c r="V513" s="11"/>
      <c r="W513" s="11"/>
      <c r="X513" s="12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</row>
    <row r="514" spans="18:61" x14ac:dyDescent="0.2">
      <c r="R514" s="11"/>
      <c r="S514" s="154"/>
      <c r="T514" s="13"/>
      <c r="U514" s="13"/>
      <c r="V514" s="11"/>
      <c r="W514" s="11"/>
      <c r="X514" s="12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</row>
    <row r="515" spans="18:61" x14ac:dyDescent="0.2">
      <c r="R515" s="11"/>
      <c r="S515" s="154"/>
      <c r="T515" s="13"/>
      <c r="U515" s="13"/>
      <c r="V515" s="11"/>
      <c r="W515" s="11"/>
      <c r="X515" s="12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</row>
    <row r="516" spans="18:61" x14ac:dyDescent="0.2">
      <c r="R516" s="11"/>
      <c r="S516" s="154"/>
      <c r="T516" s="13"/>
      <c r="U516" s="13"/>
      <c r="V516" s="11"/>
      <c r="W516" s="11"/>
      <c r="X516" s="12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</row>
    <row r="517" spans="18:61" x14ac:dyDescent="0.2">
      <c r="R517" s="11"/>
      <c r="S517" s="154"/>
      <c r="T517" s="13"/>
      <c r="U517" s="13"/>
      <c r="V517" s="11"/>
      <c r="W517" s="11"/>
      <c r="X517" s="12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</row>
    <row r="518" spans="18:61" x14ac:dyDescent="0.2">
      <c r="R518" s="11"/>
      <c r="S518" s="154"/>
      <c r="T518" s="13"/>
      <c r="U518" s="13"/>
      <c r="V518" s="11"/>
      <c r="W518" s="11"/>
      <c r="X518" s="12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</row>
    <row r="519" spans="18:61" x14ac:dyDescent="0.2">
      <c r="R519" s="11"/>
      <c r="S519" s="154"/>
      <c r="T519" s="13"/>
      <c r="U519" s="13"/>
      <c r="V519" s="11"/>
      <c r="W519" s="11"/>
      <c r="X519" s="12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</row>
    <row r="520" spans="18:61" x14ac:dyDescent="0.2">
      <c r="R520" s="11"/>
      <c r="S520" s="154"/>
      <c r="T520" s="13"/>
      <c r="U520" s="13"/>
      <c r="V520" s="11"/>
      <c r="W520" s="11"/>
      <c r="X520" s="12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</row>
    <row r="521" spans="18:61" x14ac:dyDescent="0.2">
      <c r="R521" s="11"/>
      <c r="S521" s="154"/>
      <c r="T521" s="13"/>
      <c r="U521" s="13"/>
      <c r="V521" s="11"/>
      <c r="W521" s="11"/>
      <c r="X521" s="12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</row>
    <row r="522" spans="18:61" x14ac:dyDescent="0.2">
      <c r="R522" s="11"/>
      <c r="S522" s="154"/>
      <c r="T522" s="13"/>
      <c r="U522" s="13"/>
      <c r="V522" s="11"/>
      <c r="W522" s="11"/>
      <c r="X522" s="12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</row>
    <row r="523" spans="18:61" x14ac:dyDescent="0.2">
      <c r="R523" s="11"/>
      <c r="S523" s="154"/>
      <c r="T523" s="13"/>
      <c r="U523" s="13"/>
      <c r="V523" s="11"/>
      <c r="W523" s="11"/>
      <c r="X523" s="12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</row>
    <row r="524" spans="18:61" x14ac:dyDescent="0.2">
      <c r="R524" s="11"/>
      <c r="S524" s="154"/>
      <c r="T524" s="13"/>
      <c r="U524" s="13"/>
      <c r="V524" s="11"/>
      <c r="W524" s="11"/>
      <c r="X524" s="12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</row>
    <row r="525" spans="18:61" x14ac:dyDescent="0.2">
      <c r="R525" s="11"/>
      <c r="S525" s="154"/>
      <c r="T525" s="13"/>
      <c r="U525" s="13"/>
      <c r="V525" s="11"/>
      <c r="W525" s="11"/>
      <c r="X525" s="12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</row>
    <row r="526" spans="18:61" x14ac:dyDescent="0.2">
      <c r="R526" s="11"/>
      <c r="S526" s="154"/>
      <c r="T526" s="13"/>
      <c r="U526" s="13"/>
      <c r="V526" s="11"/>
      <c r="W526" s="11"/>
      <c r="X526" s="12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</row>
    <row r="527" spans="18:61" x14ac:dyDescent="0.2">
      <c r="R527" s="11"/>
      <c r="S527" s="154"/>
      <c r="T527" s="13"/>
      <c r="U527" s="13"/>
      <c r="V527" s="11"/>
      <c r="W527" s="11"/>
      <c r="X527" s="12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</row>
    <row r="528" spans="18:61" x14ac:dyDescent="0.2">
      <c r="R528" s="11"/>
      <c r="S528" s="154"/>
      <c r="T528" s="13"/>
      <c r="U528" s="13"/>
      <c r="V528" s="11"/>
      <c r="W528" s="11"/>
      <c r="X528" s="12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</row>
    <row r="529" spans="18:61" x14ac:dyDescent="0.2">
      <c r="R529" s="11"/>
      <c r="S529" s="154"/>
      <c r="T529" s="13"/>
      <c r="U529" s="13"/>
      <c r="V529" s="11"/>
      <c r="W529" s="11"/>
      <c r="X529" s="12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</row>
    <row r="530" spans="18:61" x14ac:dyDescent="0.2">
      <c r="R530" s="11"/>
      <c r="S530" s="154"/>
      <c r="T530" s="13"/>
      <c r="U530" s="13"/>
      <c r="V530" s="11"/>
      <c r="W530" s="11"/>
      <c r="X530" s="12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</row>
    <row r="531" spans="18:61" x14ac:dyDescent="0.2">
      <c r="R531" s="11"/>
      <c r="S531" s="154"/>
      <c r="T531" s="13"/>
      <c r="U531" s="13"/>
      <c r="V531" s="11"/>
      <c r="W531" s="11"/>
      <c r="X531" s="12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</row>
    <row r="532" spans="18:61" x14ac:dyDescent="0.2">
      <c r="R532" s="11"/>
      <c r="S532" s="154"/>
      <c r="T532" s="13"/>
      <c r="U532" s="13"/>
      <c r="V532" s="11"/>
      <c r="W532" s="11"/>
      <c r="X532" s="12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</row>
    <row r="533" spans="18:61" x14ac:dyDescent="0.2">
      <c r="R533" s="11"/>
      <c r="S533" s="154"/>
      <c r="T533" s="13"/>
      <c r="U533" s="13"/>
      <c r="V533" s="11"/>
      <c r="W533" s="11"/>
      <c r="X533" s="12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</row>
    <row r="534" spans="18:61" x14ac:dyDescent="0.2">
      <c r="R534" s="11"/>
      <c r="S534" s="154"/>
      <c r="T534" s="13"/>
      <c r="U534" s="13"/>
      <c r="V534" s="11"/>
      <c r="W534" s="11"/>
      <c r="X534" s="12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</row>
    <row r="535" spans="18:61" x14ac:dyDescent="0.2">
      <c r="R535" s="11"/>
      <c r="S535" s="154"/>
      <c r="T535" s="13"/>
      <c r="U535" s="13"/>
      <c r="V535" s="11"/>
      <c r="W535" s="11"/>
      <c r="X535" s="12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</row>
    <row r="536" spans="18:61" x14ac:dyDescent="0.2">
      <c r="R536" s="11"/>
      <c r="S536" s="154"/>
      <c r="T536" s="13"/>
      <c r="U536" s="13"/>
      <c r="V536" s="11"/>
      <c r="W536" s="11"/>
      <c r="X536" s="12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</row>
    <row r="537" spans="18:61" x14ac:dyDescent="0.2">
      <c r="R537" s="11"/>
      <c r="S537" s="154"/>
      <c r="T537" s="13"/>
      <c r="U537" s="13"/>
      <c r="V537" s="11"/>
      <c r="W537" s="11"/>
      <c r="X537" s="12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</row>
    <row r="538" spans="18:61" x14ac:dyDescent="0.2">
      <c r="R538" s="11"/>
      <c r="S538" s="154"/>
      <c r="T538" s="13"/>
      <c r="U538" s="13"/>
      <c r="V538" s="11"/>
      <c r="W538" s="11"/>
      <c r="X538" s="12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</row>
    <row r="539" spans="18:61" x14ac:dyDescent="0.2">
      <c r="R539" s="11"/>
      <c r="S539" s="154"/>
      <c r="T539" s="13"/>
      <c r="U539" s="13"/>
      <c r="V539" s="11"/>
      <c r="W539" s="11"/>
      <c r="X539" s="12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</row>
    <row r="540" spans="18:61" x14ac:dyDescent="0.2">
      <c r="R540" s="11"/>
      <c r="S540" s="154"/>
      <c r="T540" s="13"/>
      <c r="U540" s="13"/>
      <c r="V540" s="11"/>
      <c r="W540" s="11"/>
      <c r="X540" s="12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</row>
    <row r="541" spans="18:61" x14ac:dyDescent="0.2">
      <c r="R541" s="11"/>
      <c r="S541" s="154"/>
      <c r="T541" s="13"/>
      <c r="U541" s="13"/>
      <c r="V541" s="11"/>
      <c r="W541" s="11"/>
      <c r="X541" s="12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</row>
    <row r="542" spans="18:61" x14ac:dyDescent="0.2">
      <c r="R542" s="11"/>
      <c r="S542" s="154"/>
      <c r="T542" s="13"/>
      <c r="U542" s="13"/>
      <c r="V542" s="11"/>
      <c r="W542" s="11"/>
      <c r="X542" s="12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</row>
    <row r="543" spans="18:61" x14ac:dyDescent="0.2">
      <c r="R543" s="11"/>
      <c r="S543" s="154"/>
      <c r="T543" s="13"/>
      <c r="U543" s="13"/>
      <c r="V543" s="11"/>
      <c r="W543" s="11"/>
      <c r="X543" s="12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</row>
    <row r="544" spans="18:61" x14ac:dyDescent="0.2">
      <c r="R544" s="11"/>
      <c r="S544" s="154"/>
      <c r="T544" s="13"/>
      <c r="U544" s="13"/>
      <c r="V544" s="11"/>
      <c r="W544" s="11"/>
      <c r="X544" s="12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</row>
    <row r="545" spans="18:61" x14ac:dyDescent="0.2">
      <c r="R545" s="11"/>
      <c r="S545" s="154"/>
      <c r="T545" s="13"/>
      <c r="U545" s="13"/>
      <c r="V545" s="11"/>
      <c r="W545" s="11"/>
      <c r="X545" s="12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</row>
    <row r="546" spans="18:61" x14ac:dyDescent="0.2">
      <c r="R546" s="11"/>
      <c r="S546" s="154"/>
      <c r="T546" s="13"/>
      <c r="U546" s="13"/>
      <c r="V546" s="11"/>
      <c r="W546" s="11"/>
      <c r="X546" s="12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</row>
    <row r="547" spans="18:61" x14ac:dyDescent="0.2">
      <c r="R547" s="11"/>
      <c r="S547" s="154"/>
      <c r="T547" s="13"/>
      <c r="U547" s="13"/>
      <c r="V547" s="11"/>
      <c r="W547" s="11"/>
      <c r="X547" s="12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</row>
    <row r="548" spans="18:61" x14ac:dyDescent="0.2">
      <c r="R548" s="11"/>
      <c r="S548" s="154"/>
      <c r="T548" s="13"/>
      <c r="U548" s="13"/>
      <c r="V548" s="11"/>
      <c r="W548" s="11"/>
      <c r="X548" s="12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</row>
    <row r="549" spans="18:61" x14ac:dyDescent="0.2">
      <c r="R549" s="11"/>
      <c r="S549" s="154"/>
      <c r="T549" s="13"/>
      <c r="U549" s="13"/>
      <c r="V549" s="11"/>
      <c r="W549" s="11"/>
      <c r="X549" s="12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</row>
    <row r="550" spans="18:61" x14ac:dyDescent="0.2">
      <c r="R550" s="11"/>
      <c r="S550" s="154"/>
      <c r="T550" s="13"/>
      <c r="U550" s="13"/>
      <c r="V550" s="11"/>
      <c r="W550" s="11"/>
      <c r="X550" s="12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</row>
    <row r="551" spans="18:61" x14ac:dyDescent="0.2">
      <c r="R551" s="11"/>
      <c r="S551" s="154"/>
      <c r="T551" s="13"/>
      <c r="U551" s="13"/>
      <c r="V551" s="11"/>
      <c r="W551" s="11"/>
      <c r="X551" s="12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</row>
    <row r="552" spans="18:61" x14ac:dyDescent="0.2">
      <c r="R552" s="11"/>
      <c r="S552" s="154"/>
      <c r="T552" s="13"/>
      <c r="U552" s="13"/>
      <c r="V552" s="11"/>
      <c r="W552" s="11"/>
      <c r="X552" s="12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</row>
    <row r="553" spans="18:61" x14ac:dyDescent="0.2">
      <c r="R553" s="11"/>
      <c r="S553" s="154"/>
      <c r="T553" s="13"/>
      <c r="U553" s="13"/>
      <c r="V553" s="11"/>
      <c r="W553" s="11"/>
      <c r="X553" s="12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</row>
    <row r="554" spans="18:61" x14ac:dyDescent="0.2">
      <c r="R554" s="11"/>
      <c r="S554" s="154"/>
      <c r="T554" s="13"/>
      <c r="U554" s="13"/>
      <c r="V554" s="11"/>
      <c r="W554" s="11"/>
      <c r="X554" s="12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</row>
    <row r="555" spans="18:61" x14ac:dyDescent="0.2">
      <c r="R555" s="11"/>
      <c r="S555" s="154"/>
      <c r="T555" s="13"/>
      <c r="U555" s="13"/>
      <c r="V555" s="11"/>
      <c r="W555" s="11"/>
      <c r="X555" s="12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</row>
    <row r="556" spans="18:61" x14ac:dyDescent="0.2">
      <c r="R556" s="11"/>
      <c r="S556" s="154"/>
      <c r="T556" s="13"/>
      <c r="U556" s="13"/>
      <c r="V556" s="11"/>
      <c r="W556" s="11"/>
      <c r="X556" s="12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</row>
    <row r="557" spans="18:61" x14ac:dyDescent="0.2">
      <c r="R557" s="11"/>
      <c r="S557" s="154"/>
      <c r="T557" s="13"/>
      <c r="U557" s="13"/>
      <c r="V557" s="11"/>
      <c r="W557" s="11"/>
      <c r="X557" s="12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</row>
    <row r="558" spans="18:61" x14ac:dyDescent="0.2">
      <c r="R558" s="11"/>
      <c r="S558" s="154"/>
      <c r="T558" s="13"/>
      <c r="U558" s="13"/>
      <c r="V558" s="11"/>
      <c r="W558" s="11"/>
      <c r="X558" s="12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</row>
    <row r="559" spans="18:61" x14ac:dyDescent="0.2">
      <c r="R559" s="11"/>
      <c r="S559" s="154"/>
      <c r="T559" s="13"/>
      <c r="U559" s="13"/>
      <c r="V559" s="11"/>
      <c r="W559" s="11"/>
      <c r="X559" s="12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</row>
    <row r="560" spans="18:61" x14ac:dyDescent="0.2">
      <c r="R560" s="11"/>
      <c r="S560" s="154"/>
      <c r="T560" s="13"/>
      <c r="U560" s="13"/>
      <c r="V560" s="11"/>
      <c r="W560" s="11"/>
      <c r="X560" s="12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</row>
    <row r="561" spans="18:61" x14ac:dyDescent="0.2">
      <c r="R561" s="11"/>
      <c r="S561" s="154"/>
      <c r="T561" s="13"/>
      <c r="U561" s="13"/>
      <c r="V561" s="11"/>
      <c r="W561" s="11"/>
      <c r="X561" s="12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</row>
    <row r="562" spans="18:61" x14ac:dyDescent="0.2">
      <c r="R562" s="11"/>
      <c r="S562" s="154"/>
      <c r="T562" s="13"/>
      <c r="U562" s="13"/>
      <c r="V562" s="11"/>
      <c r="W562" s="11"/>
      <c r="X562" s="12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</row>
    <row r="563" spans="18:61" x14ac:dyDescent="0.2">
      <c r="R563" s="11"/>
      <c r="S563" s="154"/>
      <c r="T563" s="13"/>
      <c r="U563" s="13"/>
      <c r="V563" s="11"/>
      <c r="W563" s="11"/>
      <c r="X563" s="12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</row>
    <row r="564" spans="18:61" x14ac:dyDescent="0.2">
      <c r="R564" s="11"/>
      <c r="S564" s="154"/>
      <c r="T564" s="13"/>
      <c r="U564" s="13"/>
      <c r="V564" s="11"/>
      <c r="W564" s="11"/>
      <c r="X564" s="12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</row>
    <row r="565" spans="18:61" x14ac:dyDescent="0.2">
      <c r="R565" s="11"/>
      <c r="S565" s="154"/>
      <c r="T565" s="13"/>
      <c r="U565" s="13"/>
      <c r="V565" s="11"/>
      <c r="W565" s="11"/>
      <c r="X565" s="12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</row>
    <row r="566" spans="18:61" x14ac:dyDescent="0.2">
      <c r="R566" s="11"/>
      <c r="S566" s="154"/>
      <c r="T566" s="13"/>
      <c r="U566" s="13"/>
      <c r="V566" s="11"/>
      <c r="W566" s="11"/>
      <c r="X566" s="12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</row>
    <row r="567" spans="18:61" x14ac:dyDescent="0.2">
      <c r="R567" s="11"/>
      <c r="S567" s="154"/>
      <c r="T567" s="13"/>
      <c r="U567" s="13"/>
      <c r="V567" s="11"/>
      <c r="W567" s="11"/>
      <c r="X567" s="12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</row>
    <row r="568" spans="18:61" x14ac:dyDescent="0.2">
      <c r="R568" s="11"/>
      <c r="S568" s="154"/>
      <c r="T568" s="13"/>
      <c r="U568" s="13"/>
      <c r="V568" s="11"/>
      <c r="W568" s="11"/>
      <c r="X568" s="12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</row>
    <row r="569" spans="18:61" x14ac:dyDescent="0.2">
      <c r="R569" s="11"/>
      <c r="S569" s="154"/>
      <c r="T569" s="13"/>
      <c r="U569" s="13"/>
      <c r="V569" s="11"/>
      <c r="W569" s="11"/>
      <c r="X569" s="12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</row>
    <row r="570" spans="18:61" x14ac:dyDescent="0.2">
      <c r="R570" s="11"/>
      <c r="S570" s="154"/>
      <c r="T570" s="13"/>
      <c r="U570" s="13"/>
      <c r="V570" s="11"/>
      <c r="W570" s="11"/>
      <c r="X570" s="12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</row>
    <row r="571" spans="18:61" x14ac:dyDescent="0.2">
      <c r="R571" s="11"/>
      <c r="S571" s="154"/>
      <c r="T571" s="13"/>
      <c r="U571" s="13"/>
      <c r="V571" s="11"/>
      <c r="W571" s="11"/>
      <c r="X571" s="12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</row>
    <row r="572" spans="18:61" x14ac:dyDescent="0.2">
      <c r="R572" s="11"/>
      <c r="S572" s="154"/>
      <c r="T572" s="13"/>
      <c r="U572" s="13"/>
      <c r="V572" s="11"/>
      <c r="W572" s="11"/>
      <c r="X572" s="12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</row>
    <row r="573" spans="18:61" x14ac:dyDescent="0.2">
      <c r="R573" s="11"/>
      <c r="S573" s="154"/>
      <c r="T573" s="13"/>
      <c r="U573" s="13"/>
      <c r="V573" s="11"/>
      <c r="W573" s="11"/>
      <c r="X573" s="12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</row>
    <row r="574" spans="18:61" x14ac:dyDescent="0.2">
      <c r="R574" s="11"/>
      <c r="S574" s="154"/>
      <c r="T574" s="13"/>
      <c r="U574" s="13"/>
      <c r="V574" s="11"/>
      <c r="W574" s="11"/>
      <c r="X574" s="12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</row>
    <row r="575" spans="18:61" x14ac:dyDescent="0.2">
      <c r="R575" s="11"/>
      <c r="S575" s="154"/>
      <c r="T575" s="13"/>
      <c r="U575" s="13"/>
      <c r="V575" s="11"/>
      <c r="W575" s="11"/>
      <c r="X575" s="12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</row>
    <row r="576" spans="18:61" x14ac:dyDescent="0.2">
      <c r="R576" s="11"/>
      <c r="S576" s="154"/>
      <c r="T576" s="13"/>
      <c r="U576" s="13"/>
      <c r="V576" s="11"/>
      <c r="W576" s="11"/>
      <c r="X576" s="12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</row>
    <row r="577" spans="18:61" x14ac:dyDescent="0.2">
      <c r="R577" s="11"/>
      <c r="S577" s="154"/>
      <c r="T577" s="13"/>
      <c r="U577" s="13"/>
      <c r="V577" s="11"/>
      <c r="W577" s="11"/>
      <c r="X577" s="12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</row>
    <row r="578" spans="18:61" x14ac:dyDescent="0.2">
      <c r="R578" s="11"/>
      <c r="S578" s="154"/>
      <c r="T578" s="13"/>
      <c r="U578" s="13"/>
      <c r="V578" s="11"/>
      <c r="W578" s="11"/>
      <c r="X578" s="12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</row>
    <row r="579" spans="18:61" x14ac:dyDescent="0.2">
      <c r="R579" s="11"/>
      <c r="S579" s="154"/>
      <c r="T579" s="13"/>
      <c r="U579" s="13"/>
      <c r="V579" s="11"/>
      <c r="W579" s="11"/>
      <c r="X579" s="12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</row>
    <row r="580" spans="18:61" x14ac:dyDescent="0.2">
      <c r="R580" s="11"/>
      <c r="S580" s="154"/>
      <c r="T580" s="13"/>
      <c r="U580" s="13"/>
      <c r="V580" s="11"/>
      <c r="W580" s="11"/>
      <c r="X580" s="12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</row>
    <row r="581" spans="18:61" x14ac:dyDescent="0.2">
      <c r="R581" s="11"/>
      <c r="S581" s="154"/>
      <c r="T581" s="13"/>
      <c r="U581" s="13"/>
      <c r="V581" s="11"/>
      <c r="W581" s="11"/>
      <c r="X581" s="12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</row>
    <row r="582" spans="18:61" x14ac:dyDescent="0.2">
      <c r="R582" s="11"/>
      <c r="S582" s="154"/>
      <c r="T582" s="13"/>
      <c r="U582" s="13"/>
      <c r="V582" s="11"/>
      <c r="W582" s="11"/>
      <c r="X582" s="12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</row>
    <row r="583" spans="18:61" x14ac:dyDescent="0.2">
      <c r="R583" s="11"/>
      <c r="S583" s="154"/>
      <c r="T583" s="13"/>
      <c r="U583" s="13"/>
      <c r="V583" s="11"/>
      <c r="W583" s="11"/>
      <c r="X583" s="12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</row>
    <row r="584" spans="18:61" x14ac:dyDescent="0.2">
      <c r="R584" s="11"/>
      <c r="S584" s="154"/>
      <c r="T584" s="13"/>
      <c r="U584" s="13"/>
      <c r="V584" s="11"/>
      <c r="W584" s="11"/>
      <c r="X584" s="12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</row>
    <row r="585" spans="18:61" x14ac:dyDescent="0.2">
      <c r="R585" s="11"/>
      <c r="S585" s="154"/>
      <c r="T585" s="13"/>
      <c r="U585" s="13"/>
      <c r="V585" s="11"/>
      <c r="W585" s="11"/>
      <c r="X585" s="12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</row>
    <row r="586" spans="18:61" x14ac:dyDescent="0.2">
      <c r="R586" s="11"/>
      <c r="S586" s="154"/>
      <c r="T586" s="13"/>
      <c r="U586" s="13"/>
      <c r="V586" s="11"/>
      <c r="W586" s="11"/>
      <c r="X586" s="12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</row>
    <row r="587" spans="18:61" x14ac:dyDescent="0.2">
      <c r="R587" s="11"/>
      <c r="S587" s="154"/>
      <c r="T587" s="13"/>
      <c r="U587" s="13"/>
      <c r="V587" s="11"/>
      <c r="W587" s="11"/>
      <c r="X587" s="12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</row>
    <row r="588" spans="18:61" x14ac:dyDescent="0.2">
      <c r="R588" s="11"/>
      <c r="S588" s="154"/>
      <c r="T588" s="13"/>
      <c r="U588" s="13"/>
      <c r="V588" s="11"/>
      <c r="W588" s="11"/>
      <c r="X588" s="12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</row>
    <row r="589" spans="18:61" x14ac:dyDescent="0.2">
      <c r="R589" s="11"/>
      <c r="S589" s="154"/>
      <c r="T589" s="13"/>
      <c r="U589" s="13"/>
      <c r="V589" s="11"/>
      <c r="W589" s="11"/>
      <c r="X589" s="12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</row>
    <row r="590" spans="18:61" x14ac:dyDescent="0.2">
      <c r="R590" s="11"/>
      <c r="S590" s="154"/>
      <c r="T590" s="13"/>
      <c r="U590" s="13"/>
      <c r="V590" s="11"/>
      <c r="W590" s="11"/>
      <c r="X590" s="12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</row>
    <row r="591" spans="18:61" x14ac:dyDescent="0.2">
      <c r="R591" s="11"/>
      <c r="S591" s="154"/>
      <c r="T591" s="13"/>
      <c r="U591" s="13"/>
      <c r="V591" s="11"/>
      <c r="W591" s="11"/>
      <c r="X591" s="12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</row>
    <row r="592" spans="18:61" x14ac:dyDescent="0.2">
      <c r="R592" s="11"/>
      <c r="S592" s="154"/>
      <c r="T592" s="13"/>
      <c r="U592" s="13"/>
      <c r="V592" s="11"/>
      <c r="W592" s="11"/>
      <c r="X592" s="12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</row>
    <row r="593" spans="18:61" x14ac:dyDescent="0.2">
      <c r="R593" s="11"/>
      <c r="S593" s="154"/>
      <c r="T593" s="13"/>
      <c r="U593" s="13"/>
      <c r="V593" s="11"/>
      <c r="W593" s="11"/>
      <c r="X593" s="12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</row>
    <row r="594" spans="18:61" x14ac:dyDescent="0.2">
      <c r="R594" s="11"/>
      <c r="S594" s="154"/>
      <c r="T594" s="13"/>
      <c r="U594" s="13"/>
      <c r="V594" s="11"/>
      <c r="W594" s="11"/>
      <c r="X594" s="12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</row>
    <row r="595" spans="18:61" x14ac:dyDescent="0.2">
      <c r="R595" s="11"/>
      <c r="S595" s="154"/>
      <c r="T595" s="13"/>
      <c r="U595" s="13"/>
      <c r="V595" s="11"/>
      <c r="W595" s="11"/>
      <c r="X595" s="12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</row>
    <row r="596" spans="18:61" x14ac:dyDescent="0.2">
      <c r="R596" s="11"/>
      <c r="S596" s="154"/>
      <c r="T596" s="13"/>
      <c r="U596" s="13"/>
      <c r="V596" s="11"/>
      <c r="W596" s="11"/>
      <c r="X596" s="12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</row>
    <row r="597" spans="18:61" x14ac:dyDescent="0.2">
      <c r="R597" s="11"/>
      <c r="S597" s="154"/>
      <c r="T597" s="13"/>
      <c r="U597" s="13"/>
      <c r="V597" s="11"/>
      <c r="W597" s="11"/>
      <c r="X597" s="12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</row>
    <row r="598" spans="18:61" x14ac:dyDescent="0.2">
      <c r="R598" s="11"/>
      <c r="S598" s="154"/>
      <c r="T598" s="13"/>
      <c r="U598" s="13"/>
      <c r="V598" s="11"/>
      <c r="W598" s="11"/>
      <c r="X598" s="12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</row>
    <row r="599" spans="18:61" x14ac:dyDescent="0.2">
      <c r="R599" s="11"/>
      <c r="S599" s="154"/>
      <c r="T599" s="13"/>
      <c r="U599" s="13"/>
      <c r="V599" s="11"/>
      <c r="W599" s="11"/>
      <c r="X599" s="12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</row>
    <row r="600" spans="18:61" x14ac:dyDescent="0.2">
      <c r="R600" s="11"/>
      <c r="S600" s="154"/>
      <c r="T600" s="13"/>
      <c r="U600" s="13"/>
      <c r="V600" s="11"/>
      <c r="W600" s="11"/>
      <c r="X600" s="12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</row>
    <row r="601" spans="18:61" x14ac:dyDescent="0.2">
      <c r="R601" s="11"/>
      <c r="S601" s="154"/>
      <c r="T601" s="13"/>
      <c r="U601" s="13"/>
      <c r="V601" s="11"/>
      <c r="W601" s="11"/>
      <c r="X601" s="12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</row>
    <row r="602" spans="18:61" x14ac:dyDescent="0.2">
      <c r="R602" s="11"/>
      <c r="S602" s="154"/>
      <c r="T602" s="13"/>
      <c r="U602" s="13"/>
      <c r="V602" s="11"/>
      <c r="W602" s="11"/>
      <c r="X602" s="12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</row>
    <row r="603" spans="18:61" x14ac:dyDescent="0.2">
      <c r="R603" s="11"/>
      <c r="S603" s="154"/>
      <c r="T603" s="13"/>
      <c r="U603" s="13"/>
      <c r="V603" s="11"/>
      <c r="W603" s="11"/>
      <c r="X603" s="12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</row>
    <row r="604" spans="18:61" x14ac:dyDescent="0.2">
      <c r="R604" s="11"/>
      <c r="S604" s="154"/>
      <c r="T604" s="13"/>
      <c r="U604" s="13"/>
      <c r="V604" s="11"/>
      <c r="W604" s="11"/>
      <c r="X604" s="12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</row>
    <row r="605" spans="18:61" x14ac:dyDescent="0.2">
      <c r="R605" s="11"/>
      <c r="S605" s="154"/>
      <c r="T605" s="13"/>
      <c r="U605" s="13"/>
      <c r="V605" s="11"/>
      <c r="W605" s="11"/>
      <c r="X605" s="12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</row>
    <row r="606" spans="18:61" x14ac:dyDescent="0.2">
      <c r="R606" s="11"/>
      <c r="S606" s="154"/>
      <c r="T606" s="13"/>
      <c r="U606" s="13"/>
      <c r="V606" s="11"/>
      <c r="W606" s="11"/>
      <c r="X606" s="12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</row>
    <row r="607" spans="18:61" x14ac:dyDescent="0.2">
      <c r="R607" s="11"/>
      <c r="S607" s="154"/>
      <c r="T607" s="13"/>
      <c r="U607" s="13"/>
      <c r="V607" s="11"/>
      <c r="W607" s="11"/>
      <c r="X607" s="12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</row>
    <row r="608" spans="18:61" x14ac:dyDescent="0.2">
      <c r="R608" s="11"/>
      <c r="S608" s="154"/>
      <c r="T608" s="13"/>
      <c r="U608" s="13"/>
      <c r="V608" s="11"/>
      <c r="W608" s="11"/>
      <c r="X608" s="12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</row>
    <row r="609" spans="18:61" x14ac:dyDescent="0.2">
      <c r="R609" s="11"/>
      <c r="S609" s="154"/>
      <c r="T609" s="13"/>
      <c r="U609" s="13"/>
      <c r="V609" s="11"/>
      <c r="W609" s="11"/>
      <c r="X609" s="12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</row>
    <row r="610" spans="18:61" x14ac:dyDescent="0.2">
      <c r="R610" s="11"/>
      <c r="S610" s="154"/>
      <c r="T610" s="13"/>
      <c r="U610" s="13"/>
      <c r="V610" s="11"/>
      <c r="W610" s="11"/>
      <c r="X610" s="12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</row>
    <row r="611" spans="18:61" x14ac:dyDescent="0.2">
      <c r="R611" s="11"/>
      <c r="S611" s="154"/>
      <c r="T611" s="13"/>
      <c r="U611" s="13"/>
      <c r="V611" s="11"/>
      <c r="W611" s="11"/>
      <c r="X611" s="12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</row>
    <row r="612" spans="18:61" x14ac:dyDescent="0.2">
      <c r="R612" s="11"/>
      <c r="S612" s="154"/>
      <c r="T612" s="13"/>
      <c r="U612" s="13"/>
      <c r="V612" s="11"/>
      <c r="W612" s="11"/>
      <c r="X612" s="12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</row>
    <row r="613" spans="18:61" x14ac:dyDescent="0.2">
      <c r="R613" s="11"/>
      <c r="S613" s="154"/>
      <c r="T613" s="13"/>
      <c r="U613" s="13"/>
      <c r="V613" s="11"/>
      <c r="W613" s="11"/>
      <c r="X613" s="12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</row>
    <row r="614" spans="18:61" x14ac:dyDescent="0.2">
      <c r="R614" s="11"/>
      <c r="S614" s="154"/>
      <c r="T614" s="13"/>
      <c r="U614" s="13"/>
      <c r="V614" s="11"/>
      <c r="W614" s="11"/>
      <c r="X614" s="12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</row>
    <row r="615" spans="18:61" x14ac:dyDescent="0.2">
      <c r="R615" s="11"/>
      <c r="S615" s="154"/>
      <c r="T615" s="13"/>
      <c r="U615" s="13"/>
      <c r="V615" s="11"/>
      <c r="W615" s="11"/>
      <c r="X615" s="12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</row>
    <row r="616" spans="18:61" x14ac:dyDescent="0.2">
      <c r="R616" s="11"/>
      <c r="S616" s="154"/>
      <c r="T616" s="13"/>
      <c r="U616" s="13"/>
      <c r="V616" s="11"/>
      <c r="W616" s="11"/>
      <c r="X616" s="12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</row>
    <row r="617" spans="18:61" x14ac:dyDescent="0.2">
      <c r="R617" s="11"/>
      <c r="S617" s="154"/>
      <c r="T617" s="13"/>
      <c r="U617" s="13"/>
      <c r="V617" s="11"/>
      <c r="W617" s="11"/>
      <c r="X617" s="12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</row>
    <row r="618" spans="18:61" x14ac:dyDescent="0.2">
      <c r="R618" s="11"/>
      <c r="S618" s="154"/>
      <c r="T618" s="13"/>
      <c r="U618" s="13"/>
      <c r="V618" s="11"/>
      <c r="W618" s="11"/>
      <c r="X618" s="12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</row>
    <row r="619" spans="18:61" x14ac:dyDescent="0.2">
      <c r="R619" s="11"/>
      <c r="S619" s="154"/>
      <c r="T619" s="13"/>
      <c r="U619" s="13"/>
      <c r="V619" s="11"/>
      <c r="W619" s="11"/>
      <c r="X619" s="12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</row>
    <row r="620" spans="18:61" x14ac:dyDescent="0.2">
      <c r="R620" s="11"/>
      <c r="S620" s="154"/>
      <c r="T620" s="13"/>
      <c r="U620" s="13"/>
      <c r="V620" s="11"/>
      <c r="W620" s="11"/>
      <c r="X620" s="12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</row>
    <row r="621" spans="18:61" x14ac:dyDescent="0.2">
      <c r="R621" s="11"/>
      <c r="S621" s="154"/>
      <c r="T621" s="13"/>
      <c r="U621" s="13"/>
      <c r="V621" s="11"/>
      <c r="W621" s="11"/>
      <c r="X621" s="12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</row>
    <row r="622" spans="18:61" x14ac:dyDescent="0.2">
      <c r="R622" s="11"/>
      <c r="S622" s="154"/>
      <c r="T622" s="13"/>
      <c r="U622" s="13"/>
      <c r="V622" s="11"/>
      <c r="W622" s="11"/>
      <c r="X622" s="12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</row>
    <row r="623" spans="18:61" x14ac:dyDescent="0.2">
      <c r="R623" s="11"/>
      <c r="S623" s="154"/>
      <c r="T623" s="13"/>
      <c r="U623" s="13"/>
      <c r="V623" s="11"/>
      <c r="W623" s="11"/>
      <c r="X623" s="12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</row>
    <row r="624" spans="18:61" x14ac:dyDescent="0.2">
      <c r="R624" s="11"/>
      <c r="S624" s="154"/>
      <c r="T624" s="13"/>
      <c r="U624" s="13"/>
      <c r="V624" s="11"/>
      <c r="W624" s="11"/>
      <c r="X624" s="12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</row>
    <row r="625" spans="18:61" x14ac:dyDescent="0.2">
      <c r="R625" s="11"/>
      <c r="S625" s="154"/>
      <c r="T625" s="13"/>
      <c r="U625" s="13"/>
      <c r="V625" s="11"/>
      <c r="W625" s="11"/>
      <c r="X625" s="12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</row>
    <row r="626" spans="18:61" x14ac:dyDescent="0.2">
      <c r="R626" s="11"/>
      <c r="S626" s="154"/>
      <c r="T626" s="13"/>
      <c r="U626" s="13"/>
      <c r="V626" s="11"/>
      <c r="W626" s="11"/>
      <c r="X626" s="12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</row>
    <row r="627" spans="18:61" x14ac:dyDescent="0.2">
      <c r="R627" s="11"/>
      <c r="S627" s="154"/>
      <c r="T627" s="13"/>
      <c r="U627" s="13"/>
      <c r="V627" s="11"/>
      <c r="W627" s="11"/>
      <c r="X627" s="12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</row>
    <row r="628" spans="18:61" x14ac:dyDescent="0.2">
      <c r="R628" s="11"/>
      <c r="S628" s="154"/>
      <c r="T628" s="13"/>
      <c r="U628" s="13"/>
      <c r="V628" s="11"/>
      <c r="W628" s="11"/>
      <c r="X628" s="12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</row>
    <row r="629" spans="18:61" x14ac:dyDescent="0.2">
      <c r="R629" s="11"/>
      <c r="S629" s="154"/>
      <c r="T629" s="13"/>
      <c r="U629" s="13"/>
      <c r="V629" s="11"/>
      <c r="W629" s="11"/>
      <c r="X629" s="12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</row>
    <row r="630" spans="18:61" x14ac:dyDescent="0.2">
      <c r="R630" s="11"/>
      <c r="S630" s="154"/>
      <c r="T630" s="13"/>
      <c r="U630" s="13"/>
      <c r="V630" s="11"/>
      <c r="W630" s="11"/>
      <c r="X630" s="12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</row>
    <row r="631" spans="18:61" x14ac:dyDescent="0.2">
      <c r="R631" s="11"/>
      <c r="S631" s="154"/>
      <c r="T631" s="13"/>
      <c r="U631" s="13"/>
      <c r="V631" s="11"/>
      <c r="W631" s="11"/>
      <c r="X631" s="12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</row>
    <row r="632" spans="18:61" x14ac:dyDescent="0.2">
      <c r="R632" s="11"/>
      <c r="S632" s="154"/>
      <c r="T632" s="13"/>
      <c r="U632" s="13"/>
      <c r="V632" s="11"/>
      <c r="W632" s="11"/>
      <c r="X632" s="12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</row>
    <row r="633" spans="18:61" x14ac:dyDescent="0.2">
      <c r="R633" s="11"/>
      <c r="S633" s="154"/>
      <c r="T633" s="13"/>
      <c r="U633" s="13"/>
      <c r="V633" s="11"/>
      <c r="W633" s="11"/>
      <c r="X633" s="12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</row>
    <row r="634" spans="18:61" x14ac:dyDescent="0.2">
      <c r="R634" s="11"/>
      <c r="S634" s="154"/>
      <c r="T634" s="13"/>
      <c r="U634" s="13"/>
      <c r="V634" s="11"/>
      <c r="W634" s="11"/>
      <c r="X634" s="12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</row>
    <row r="635" spans="18:61" x14ac:dyDescent="0.2">
      <c r="R635" s="11"/>
      <c r="S635" s="154"/>
      <c r="T635" s="13"/>
      <c r="U635" s="13"/>
      <c r="V635" s="11"/>
      <c r="W635" s="11"/>
      <c r="X635" s="12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</row>
    <row r="636" spans="18:61" x14ac:dyDescent="0.2">
      <c r="R636" s="11"/>
      <c r="S636" s="154"/>
      <c r="T636" s="13"/>
      <c r="U636" s="13"/>
      <c r="V636" s="11"/>
      <c r="W636" s="11"/>
      <c r="X636" s="12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</row>
    <row r="637" spans="18:61" x14ac:dyDescent="0.2">
      <c r="R637" s="11"/>
      <c r="S637" s="154"/>
      <c r="T637" s="13"/>
      <c r="U637" s="13"/>
      <c r="V637" s="11"/>
      <c r="W637" s="11"/>
      <c r="X637" s="12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</row>
    <row r="638" spans="18:61" x14ac:dyDescent="0.2">
      <c r="R638" s="11"/>
      <c r="S638" s="154"/>
      <c r="T638" s="13"/>
      <c r="U638" s="13"/>
      <c r="V638" s="11"/>
      <c r="W638" s="11"/>
      <c r="X638" s="12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</row>
    <row r="639" spans="18:61" x14ac:dyDescent="0.2">
      <c r="R639" s="11"/>
      <c r="S639" s="154"/>
      <c r="T639" s="13"/>
      <c r="U639" s="13"/>
      <c r="V639" s="11"/>
      <c r="W639" s="11"/>
      <c r="X639" s="12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</row>
    <row r="640" spans="18:61" x14ac:dyDescent="0.2">
      <c r="R640" s="11"/>
      <c r="S640" s="154"/>
      <c r="T640" s="13"/>
      <c r="U640" s="13"/>
      <c r="V640" s="11"/>
      <c r="W640" s="11"/>
      <c r="X640" s="12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</row>
    <row r="641" spans="18:61" x14ac:dyDescent="0.2">
      <c r="R641" s="11"/>
      <c r="S641" s="154"/>
      <c r="T641" s="13"/>
      <c r="U641" s="13"/>
      <c r="V641" s="11"/>
      <c r="W641" s="11"/>
      <c r="X641" s="12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</row>
    <row r="642" spans="18:61" x14ac:dyDescent="0.2">
      <c r="R642" s="11"/>
      <c r="S642" s="154"/>
      <c r="T642" s="13"/>
      <c r="U642" s="13"/>
      <c r="V642" s="11"/>
      <c r="W642" s="11"/>
      <c r="X642" s="12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</row>
    <row r="643" spans="18:61" x14ac:dyDescent="0.2">
      <c r="R643" s="11"/>
      <c r="S643" s="154"/>
      <c r="T643" s="13"/>
      <c r="U643" s="13"/>
      <c r="V643" s="11"/>
      <c r="W643" s="11"/>
      <c r="X643" s="12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</row>
    <row r="644" spans="18:61" x14ac:dyDescent="0.2">
      <c r="R644" s="11"/>
      <c r="S644" s="154"/>
      <c r="T644" s="13"/>
      <c r="U644" s="13"/>
      <c r="V644" s="11"/>
      <c r="W644" s="11"/>
      <c r="X644" s="12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</row>
    <row r="645" spans="18:61" x14ac:dyDescent="0.2">
      <c r="R645" s="11"/>
      <c r="S645" s="154"/>
      <c r="T645" s="13"/>
      <c r="U645" s="13"/>
      <c r="V645" s="11"/>
      <c r="W645" s="11"/>
      <c r="X645" s="12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</row>
    <row r="646" spans="18:61" x14ac:dyDescent="0.2">
      <c r="R646" s="11"/>
      <c r="S646" s="154"/>
      <c r="T646" s="13"/>
      <c r="U646" s="13"/>
      <c r="V646" s="11"/>
      <c r="W646" s="11"/>
      <c r="X646" s="12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</row>
    <row r="647" spans="18:61" x14ac:dyDescent="0.2">
      <c r="R647" s="11"/>
      <c r="S647" s="154"/>
      <c r="T647" s="13"/>
      <c r="U647" s="13"/>
      <c r="V647" s="11"/>
      <c r="W647" s="11"/>
      <c r="X647" s="12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</row>
    <row r="648" spans="18:61" x14ac:dyDescent="0.2">
      <c r="R648" s="11"/>
      <c r="S648" s="154"/>
      <c r="T648" s="13"/>
      <c r="U648" s="13"/>
      <c r="V648" s="11"/>
      <c r="W648" s="11"/>
      <c r="X648" s="12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</row>
    <row r="649" spans="18:61" x14ac:dyDescent="0.2">
      <c r="R649" s="11"/>
      <c r="S649" s="154"/>
      <c r="T649" s="13"/>
      <c r="U649" s="13"/>
      <c r="V649" s="11"/>
      <c r="W649" s="11"/>
      <c r="X649" s="12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</row>
    <row r="650" spans="18:61" x14ac:dyDescent="0.2">
      <c r="R650" s="11"/>
      <c r="S650" s="154"/>
      <c r="T650" s="13"/>
      <c r="U650" s="13"/>
      <c r="V650" s="11"/>
      <c r="W650" s="11"/>
      <c r="X650" s="12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</row>
    <row r="651" spans="18:61" x14ac:dyDescent="0.2">
      <c r="R651" s="11"/>
      <c r="S651" s="154"/>
      <c r="T651" s="13"/>
      <c r="U651" s="13"/>
      <c r="V651" s="11"/>
      <c r="W651" s="11"/>
      <c r="X651" s="12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</row>
    <row r="652" spans="18:61" x14ac:dyDescent="0.2">
      <c r="R652" s="11"/>
      <c r="S652" s="154"/>
      <c r="T652" s="13"/>
      <c r="U652" s="13"/>
      <c r="V652" s="11"/>
      <c r="W652" s="11"/>
      <c r="X652" s="12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</row>
    <row r="653" spans="18:61" x14ac:dyDescent="0.2">
      <c r="R653" s="11"/>
      <c r="S653" s="154"/>
      <c r="T653" s="13"/>
      <c r="U653" s="13"/>
      <c r="V653" s="11"/>
      <c r="W653" s="11"/>
      <c r="X653" s="12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</row>
    <row r="654" spans="18:61" x14ac:dyDescent="0.2">
      <c r="R654" s="11"/>
      <c r="S654" s="154"/>
      <c r="T654" s="13"/>
      <c r="U654" s="13"/>
      <c r="V654" s="11"/>
      <c r="W654" s="11"/>
      <c r="X654" s="12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</row>
    <row r="655" spans="18:61" x14ac:dyDescent="0.2">
      <c r="R655" s="11"/>
      <c r="S655" s="154"/>
      <c r="T655" s="13"/>
      <c r="U655" s="13"/>
      <c r="V655" s="11"/>
      <c r="W655" s="11"/>
      <c r="X655" s="12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</row>
    <row r="656" spans="18:61" x14ac:dyDescent="0.2">
      <c r="R656" s="11"/>
      <c r="S656" s="154"/>
      <c r="T656" s="13"/>
      <c r="U656" s="13"/>
      <c r="V656" s="11"/>
      <c r="W656" s="11"/>
      <c r="X656" s="12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</row>
    <row r="657" spans="18:61" x14ac:dyDescent="0.2">
      <c r="R657" s="11"/>
      <c r="S657" s="154"/>
      <c r="T657" s="13"/>
      <c r="U657" s="13"/>
      <c r="V657" s="11"/>
      <c r="W657" s="11"/>
      <c r="X657" s="12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</row>
    <row r="658" spans="18:61" x14ac:dyDescent="0.2">
      <c r="R658" s="11"/>
      <c r="S658" s="154"/>
      <c r="T658" s="13"/>
      <c r="U658" s="13"/>
      <c r="V658" s="11"/>
      <c r="W658" s="11"/>
      <c r="X658" s="12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</row>
    <row r="659" spans="18:61" x14ac:dyDescent="0.2">
      <c r="R659" s="11"/>
      <c r="S659" s="154"/>
      <c r="T659" s="13"/>
      <c r="U659" s="13"/>
      <c r="V659" s="11"/>
      <c r="W659" s="11"/>
      <c r="X659" s="12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</row>
    <row r="660" spans="18:61" x14ac:dyDescent="0.2">
      <c r="R660" s="11"/>
      <c r="S660" s="154"/>
      <c r="T660" s="13"/>
      <c r="U660" s="13"/>
      <c r="V660" s="11"/>
      <c r="W660" s="11"/>
      <c r="X660" s="12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</row>
    <row r="661" spans="18:61" x14ac:dyDescent="0.2">
      <c r="R661" s="11"/>
      <c r="S661" s="154"/>
      <c r="T661" s="13"/>
      <c r="U661" s="13"/>
      <c r="V661" s="11"/>
      <c r="W661" s="11"/>
      <c r="X661" s="12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</row>
    <row r="662" spans="18:61" x14ac:dyDescent="0.2">
      <c r="R662" s="11"/>
      <c r="S662" s="154"/>
      <c r="T662" s="13"/>
      <c r="U662" s="13"/>
      <c r="V662" s="11"/>
      <c r="W662" s="11"/>
      <c r="X662" s="12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</row>
    <row r="663" spans="18:61" x14ac:dyDescent="0.2">
      <c r="R663" s="11"/>
      <c r="S663" s="154"/>
      <c r="T663" s="13"/>
      <c r="U663" s="13"/>
      <c r="V663" s="11"/>
      <c r="W663" s="11"/>
      <c r="X663" s="12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</row>
    <row r="664" spans="18:61" x14ac:dyDescent="0.2">
      <c r="R664" s="11"/>
      <c r="S664" s="154"/>
      <c r="T664" s="13"/>
      <c r="U664" s="13"/>
      <c r="V664" s="11"/>
      <c r="W664" s="11"/>
      <c r="X664" s="12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</row>
    <row r="665" spans="18:61" x14ac:dyDescent="0.2">
      <c r="R665" s="11"/>
      <c r="S665" s="154"/>
      <c r="T665" s="13"/>
      <c r="U665" s="13"/>
      <c r="V665" s="11"/>
      <c r="W665" s="11"/>
      <c r="X665" s="12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</row>
    <row r="666" spans="18:61" x14ac:dyDescent="0.2">
      <c r="R666" s="11"/>
      <c r="S666" s="154"/>
      <c r="T666" s="13"/>
      <c r="U666" s="13"/>
      <c r="V666" s="11"/>
      <c r="W666" s="11"/>
      <c r="X666" s="12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</row>
    <row r="667" spans="18:61" x14ac:dyDescent="0.2">
      <c r="R667" s="11"/>
      <c r="S667" s="154"/>
      <c r="T667" s="13"/>
      <c r="U667" s="13"/>
      <c r="V667" s="11"/>
      <c r="W667" s="11"/>
      <c r="X667" s="12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</row>
    <row r="668" spans="18:61" x14ac:dyDescent="0.2">
      <c r="R668" s="11"/>
      <c r="S668" s="154"/>
      <c r="T668" s="13"/>
      <c r="U668" s="13"/>
      <c r="V668" s="11"/>
      <c r="W668" s="11"/>
      <c r="X668" s="12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</row>
    <row r="669" spans="18:61" x14ac:dyDescent="0.2">
      <c r="R669" s="11"/>
      <c r="S669" s="154"/>
      <c r="T669" s="13"/>
      <c r="U669" s="13"/>
      <c r="V669" s="11"/>
      <c r="W669" s="11"/>
      <c r="X669" s="12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</row>
    <row r="670" spans="18:61" x14ac:dyDescent="0.2">
      <c r="R670" s="11"/>
      <c r="S670" s="154"/>
      <c r="T670" s="13"/>
      <c r="U670" s="13"/>
      <c r="V670" s="11"/>
      <c r="W670" s="11"/>
      <c r="X670" s="12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</row>
    <row r="671" spans="18:61" x14ac:dyDescent="0.2">
      <c r="R671" s="11"/>
      <c r="S671" s="154"/>
      <c r="T671" s="13"/>
      <c r="U671" s="13"/>
      <c r="V671" s="11"/>
      <c r="W671" s="11"/>
      <c r="X671" s="12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</row>
    <row r="672" spans="18:61" x14ac:dyDescent="0.2">
      <c r="R672" s="11"/>
      <c r="S672" s="154"/>
      <c r="T672" s="13"/>
      <c r="U672" s="13"/>
      <c r="V672" s="11"/>
      <c r="W672" s="11"/>
      <c r="X672" s="12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</row>
    <row r="673" spans="18:61" x14ac:dyDescent="0.2">
      <c r="R673" s="11"/>
      <c r="S673" s="154"/>
      <c r="T673" s="13"/>
      <c r="U673" s="13"/>
      <c r="V673" s="11"/>
      <c r="W673" s="11"/>
      <c r="X673" s="12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</row>
    <row r="674" spans="18:61" x14ac:dyDescent="0.2">
      <c r="R674" s="11"/>
      <c r="S674" s="154"/>
      <c r="T674" s="13"/>
      <c r="U674" s="13"/>
      <c r="V674" s="11"/>
      <c r="W674" s="11"/>
      <c r="X674" s="12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</row>
    <row r="675" spans="18:61" x14ac:dyDescent="0.2">
      <c r="R675" s="11"/>
      <c r="S675" s="154"/>
      <c r="T675" s="13"/>
      <c r="U675" s="13"/>
      <c r="V675" s="11"/>
      <c r="W675" s="11"/>
      <c r="X675" s="12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</row>
    <row r="676" spans="18:61" x14ac:dyDescent="0.2">
      <c r="R676" s="11"/>
      <c r="S676" s="154"/>
      <c r="T676" s="13"/>
      <c r="U676" s="13"/>
      <c r="V676" s="11"/>
      <c r="W676" s="11"/>
      <c r="X676" s="12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</row>
    <row r="677" spans="18:61" x14ac:dyDescent="0.2">
      <c r="R677" s="11"/>
      <c r="S677" s="154"/>
      <c r="T677" s="13"/>
      <c r="U677" s="13"/>
      <c r="V677" s="11"/>
      <c r="W677" s="11"/>
      <c r="X677" s="12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</row>
    <row r="678" spans="18:61" x14ac:dyDescent="0.2">
      <c r="R678" s="11"/>
      <c r="S678" s="154"/>
      <c r="T678" s="13"/>
      <c r="U678" s="13"/>
      <c r="V678" s="11"/>
      <c r="W678" s="11"/>
      <c r="X678" s="12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</row>
    <row r="679" spans="18:61" x14ac:dyDescent="0.2">
      <c r="R679" s="11"/>
      <c r="S679" s="154"/>
      <c r="T679" s="13"/>
      <c r="U679" s="13"/>
      <c r="V679" s="11"/>
      <c r="W679" s="11"/>
      <c r="X679" s="12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</row>
    <row r="680" spans="18:61" x14ac:dyDescent="0.2">
      <c r="R680" s="11"/>
      <c r="S680" s="154"/>
      <c r="T680" s="13"/>
      <c r="U680" s="13"/>
      <c r="V680" s="11"/>
      <c r="W680" s="11"/>
      <c r="X680" s="12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</row>
    <row r="681" spans="18:61" x14ac:dyDescent="0.2">
      <c r="R681" s="11"/>
      <c r="S681" s="154"/>
      <c r="T681" s="13"/>
      <c r="U681" s="13"/>
      <c r="V681" s="11"/>
      <c r="W681" s="11"/>
      <c r="X681" s="12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</row>
    <row r="682" spans="18:61" x14ac:dyDescent="0.2">
      <c r="R682" s="11"/>
      <c r="S682" s="154"/>
      <c r="T682" s="13"/>
      <c r="U682" s="13"/>
      <c r="V682" s="11"/>
      <c r="W682" s="11"/>
      <c r="X682" s="12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</row>
    <row r="683" spans="18:61" x14ac:dyDescent="0.2">
      <c r="R683" s="11"/>
      <c r="S683" s="154"/>
      <c r="T683" s="13"/>
      <c r="U683" s="13"/>
      <c r="V683" s="11"/>
      <c r="W683" s="11"/>
      <c r="X683" s="12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</row>
    <row r="684" spans="18:61" x14ac:dyDescent="0.2">
      <c r="R684" s="11"/>
      <c r="S684" s="154"/>
      <c r="T684" s="13"/>
      <c r="U684" s="13"/>
      <c r="V684" s="11"/>
      <c r="W684" s="11"/>
      <c r="X684" s="12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</row>
    <row r="685" spans="18:61" x14ac:dyDescent="0.2">
      <c r="R685" s="11"/>
      <c r="S685" s="154"/>
      <c r="T685" s="13"/>
      <c r="U685" s="13"/>
      <c r="V685" s="11"/>
      <c r="W685" s="11"/>
      <c r="X685" s="12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</row>
    <row r="686" spans="18:61" x14ac:dyDescent="0.2">
      <c r="R686" s="11"/>
      <c r="S686" s="154"/>
      <c r="T686" s="13"/>
      <c r="U686" s="13"/>
      <c r="V686" s="11"/>
      <c r="W686" s="11"/>
      <c r="X686" s="12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</row>
    <row r="687" spans="18:61" x14ac:dyDescent="0.2">
      <c r="R687" s="11"/>
      <c r="S687" s="154"/>
      <c r="T687" s="13"/>
      <c r="U687" s="13"/>
      <c r="V687" s="11"/>
      <c r="W687" s="11"/>
      <c r="X687" s="12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</row>
    <row r="688" spans="18:61" x14ac:dyDescent="0.2">
      <c r="R688" s="11"/>
      <c r="S688" s="154"/>
      <c r="T688" s="13"/>
      <c r="U688" s="13"/>
      <c r="V688" s="11"/>
      <c r="W688" s="11"/>
      <c r="X688" s="12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</row>
    <row r="689" spans="18:61" x14ac:dyDescent="0.2">
      <c r="R689" s="11"/>
      <c r="S689" s="154"/>
      <c r="T689" s="13"/>
      <c r="U689" s="13"/>
      <c r="V689" s="11"/>
      <c r="W689" s="11"/>
      <c r="X689" s="12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</row>
    <row r="690" spans="18:61" x14ac:dyDescent="0.2">
      <c r="R690" s="11"/>
      <c r="S690" s="154"/>
      <c r="T690" s="13"/>
      <c r="U690" s="13"/>
      <c r="V690" s="11"/>
      <c r="W690" s="11"/>
      <c r="X690" s="12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</row>
    <row r="691" spans="18:61" x14ac:dyDescent="0.2">
      <c r="R691" s="11"/>
      <c r="S691" s="154"/>
      <c r="T691" s="13"/>
      <c r="U691" s="13"/>
      <c r="V691" s="11"/>
      <c r="W691" s="11"/>
      <c r="X691" s="12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</row>
    <row r="692" spans="18:61" x14ac:dyDescent="0.2">
      <c r="R692" s="11"/>
      <c r="S692" s="154"/>
      <c r="T692" s="13"/>
      <c r="U692" s="13"/>
      <c r="V692" s="11"/>
      <c r="W692" s="11"/>
      <c r="X692" s="12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</row>
    <row r="693" spans="18:61" x14ac:dyDescent="0.2">
      <c r="R693" s="11"/>
      <c r="S693" s="154"/>
      <c r="T693" s="13"/>
      <c r="U693" s="13"/>
      <c r="V693" s="11"/>
      <c r="W693" s="11"/>
      <c r="X693" s="12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</row>
    <row r="694" spans="18:61" x14ac:dyDescent="0.2">
      <c r="R694" s="11"/>
      <c r="S694" s="154"/>
      <c r="T694" s="13"/>
      <c r="U694" s="13"/>
      <c r="V694" s="11"/>
      <c r="W694" s="11"/>
      <c r="X694" s="12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</row>
    <row r="695" spans="18:61" x14ac:dyDescent="0.2">
      <c r="R695" s="11"/>
      <c r="S695" s="154"/>
      <c r="T695" s="13"/>
      <c r="U695" s="13"/>
      <c r="V695" s="11"/>
      <c r="W695" s="11"/>
      <c r="X695" s="12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</row>
    <row r="696" spans="18:61" x14ac:dyDescent="0.2">
      <c r="R696" s="11"/>
      <c r="S696" s="154"/>
      <c r="T696" s="13"/>
      <c r="U696" s="13"/>
      <c r="V696" s="11"/>
      <c r="W696" s="11"/>
      <c r="X696" s="12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</row>
    <row r="697" spans="18:61" x14ac:dyDescent="0.2">
      <c r="R697" s="11"/>
      <c r="S697" s="154"/>
      <c r="T697" s="13"/>
      <c r="U697" s="13"/>
      <c r="V697" s="11"/>
      <c r="W697" s="11"/>
      <c r="X697" s="12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</row>
    <row r="698" spans="18:61" x14ac:dyDescent="0.2">
      <c r="R698" s="11"/>
      <c r="S698" s="154"/>
      <c r="T698" s="13"/>
      <c r="U698" s="13"/>
      <c r="V698" s="11"/>
      <c r="W698" s="11"/>
      <c r="X698" s="12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</row>
    <row r="699" spans="18:61" x14ac:dyDescent="0.2">
      <c r="R699" s="11"/>
      <c r="S699" s="154"/>
      <c r="T699" s="13"/>
      <c r="U699" s="13"/>
      <c r="V699" s="11"/>
      <c r="W699" s="11"/>
      <c r="X699" s="12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</row>
    <row r="700" spans="18:61" x14ac:dyDescent="0.2">
      <c r="R700" s="11"/>
      <c r="S700" s="154"/>
      <c r="T700" s="13"/>
      <c r="U700" s="13"/>
      <c r="V700" s="11"/>
      <c r="W700" s="11"/>
      <c r="X700" s="12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</row>
    <row r="701" spans="18:61" x14ac:dyDescent="0.2">
      <c r="R701" s="11"/>
      <c r="S701" s="154"/>
      <c r="T701" s="13"/>
      <c r="U701" s="13"/>
      <c r="V701" s="11"/>
      <c r="W701" s="11"/>
      <c r="X701" s="12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</row>
    <row r="702" spans="18:61" x14ac:dyDescent="0.2">
      <c r="R702" s="11"/>
      <c r="S702" s="154"/>
      <c r="T702" s="13"/>
      <c r="U702" s="13"/>
      <c r="V702" s="11"/>
      <c r="W702" s="11"/>
      <c r="X702" s="12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</row>
    <row r="703" spans="18:61" x14ac:dyDescent="0.2">
      <c r="R703" s="11"/>
      <c r="S703" s="154"/>
      <c r="T703" s="13"/>
      <c r="U703" s="13"/>
      <c r="V703" s="11"/>
      <c r="W703" s="11"/>
      <c r="X703" s="12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</row>
    <row r="704" spans="18:61" x14ac:dyDescent="0.2">
      <c r="R704" s="11"/>
      <c r="S704" s="154"/>
      <c r="T704" s="13"/>
      <c r="U704" s="13"/>
      <c r="V704" s="11"/>
      <c r="W704" s="11"/>
      <c r="X704" s="12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</row>
    <row r="705" spans="18:61" x14ac:dyDescent="0.2">
      <c r="R705" s="11"/>
      <c r="S705" s="154"/>
      <c r="T705" s="13"/>
      <c r="U705" s="13"/>
      <c r="V705" s="11"/>
      <c r="W705" s="11"/>
      <c r="X705" s="12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</row>
    <row r="706" spans="18:61" x14ac:dyDescent="0.2">
      <c r="R706" s="11"/>
      <c r="S706" s="154"/>
      <c r="T706" s="13"/>
      <c r="U706" s="13"/>
      <c r="V706" s="11"/>
      <c r="W706" s="11"/>
      <c r="X706" s="12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</row>
    <row r="707" spans="18:61" x14ac:dyDescent="0.2">
      <c r="R707" s="11"/>
      <c r="S707" s="154"/>
      <c r="T707" s="13"/>
      <c r="U707" s="13"/>
      <c r="V707" s="11"/>
      <c r="W707" s="11"/>
      <c r="X707" s="12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</row>
    <row r="708" spans="18:61" x14ac:dyDescent="0.2">
      <c r="R708" s="11"/>
      <c r="S708" s="154"/>
      <c r="T708" s="13"/>
      <c r="U708" s="13"/>
      <c r="V708" s="11"/>
      <c r="W708" s="11"/>
      <c r="X708" s="12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</row>
    <row r="709" spans="18:61" x14ac:dyDescent="0.2">
      <c r="R709" s="11"/>
      <c r="S709" s="154"/>
      <c r="T709" s="13"/>
      <c r="U709" s="13"/>
      <c r="V709" s="11"/>
      <c r="W709" s="11"/>
      <c r="X709" s="12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</row>
    <row r="710" spans="18:61" x14ac:dyDescent="0.2">
      <c r="R710" s="11"/>
      <c r="S710" s="154"/>
      <c r="T710" s="13"/>
      <c r="U710" s="13"/>
      <c r="V710" s="11"/>
      <c r="W710" s="11"/>
      <c r="X710" s="12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</row>
    <row r="711" spans="18:61" x14ac:dyDescent="0.2">
      <c r="R711" s="11"/>
      <c r="S711" s="154"/>
      <c r="T711" s="13"/>
      <c r="U711" s="13"/>
      <c r="V711" s="11"/>
      <c r="W711" s="11"/>
      <c r="X711" s="12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</row>
    <row r="712" spans="18:61" x14ac:dyDescent="0.2">
      <c r="R712" s="11"/>
      <c r="S712" s="154"/>
      <c r="T712" s="13"/>
      <c r="U712" s="13"/>
      <c r="V712" s="11"/>
      <c r="W712" s="11"/>
      <c r="X712" s="12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</row>
    <row r="713" spans="18:61" x14ac:dyDescent="0.2">
      <c r="R713" s="11"/>
      <c r="S713" s="154"/>
      <c r="T713" s="13"/>
      <c r="U713" s="13"/>
      <c r="V713" s="11"/>
      <c r="W713" s="11"/>
      <c r="X713" s="12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</row>
    <row r="714" spans="18:61" x14ac:dyDescent="0.2">
      <c r="R714" s="11"/>
      <c r="S714" s="154"/>
      <c r="T714" s="13"/>
      <c r="U714" s="13"/>
      <c r="V714" s="11"/>
      <c r="W714" s="11"/>
      <c r="X714" s="12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</row>
    <row r="715" spans="18:61" x14ac:dyDescent="0.2">
      <c r="R715" s="11"/>
      <c r="S715" s="154"/>
      <c r="T715" s="13"/>
      <c r="U715" s="13"/>
      <c r="V715" s="11"/>
      <c r="W715" s="11"/>
      <c r="X715" s="12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</row>
    <row r="716" spans="18:61" x14ac:dyDescent="0.2">
      <c r="R716" s="11"/>
      <c r="S716" s="154"/>
      <c r="T716" s="13"/>
      <c r="U716" s="13"/>
      <c r="V716" s="11"/>
      <c r="W716" s="11"/>
      <c r="X716" s="12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</row>
    <row r="717" spans="18:61" x14ac:dyDescent="0.2">
      <c r="R717" s="11"/>
      <c r="S717" s="154"/>
      <c r="T717" s="13"/>
      <c r="U717" s="13"/>
      <c r="V717" s="11"/>
      <c r="W717" s="11"/>
      <c r="X717" s="12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</row>
    <row r="718" spans="18:61" x14ac:dyDescent="0.2">
      <c r="R718" s="11"/>
      <c r="S718" s="154"/>
      <c r="T718" s="13"/>
      <c r="U718" s="13"/>
      <c r="V718" s="11"/>
      <c r="W718" s="11"/>
      <c r="X718" s="12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</row>
    <row r="719" spans="18:61" x14ac:dyDescent="0.2">
      <c r="R719" s="11"/>
      <c r="S719" s="154"/>
      <c r="T719" s="13"/>
      <c r="U719" s="13"/>
      <c r="V719" s="11"/>
      <c r="W719" s="11"/>
      <c r="X719" s="12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</row>
    <row r="720" spans="18:61" x14ac:dyDescent="0.2">
      <c r="R720" s="11"/>
      <c r="S720" s="154"/>
      <c r="T720" s="13"/>
      <c r="U720" s="13"/>
      <c r="V720" s="11"/>
      <c r="W720" s="11"/>
      <c r="X720" s="12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</row>
    <row r="721" spans="18:61" x14ac:dyDescent="0.2">
      <c r="R721" s="11"/>
      <c r="S721" s="154"/>
      <c r="T721" s="13"/>
      <c r="U721" s="13"/>
      <c r="V721" s="11"/>
      <c r="W721" s="11"/>
      <c r="X721" s="12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</row>
    <row r="722" spans="18:61" x14ac:dyDescent="0.2">
      <c r="R722" s="11"/>
      <c r="S722" s="154"/>
      <c r="T722" s="13"/>
      <c r="U722" s="13"/>
      <c r="V722" s="11"/>
      <c r="W722" s="11"/>
      <c r="X722" s="12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</row>
    <row r="723" spans="18:61" x14ac:dyDescent="0.2">
      <c r="R723" s="11"/>
      <c r="S723" s="154"/>
      <c r="T723" s="13"/>
      <c r="U723" s="13"/>
      <c r="V723" s="11"/>
      <c r="W723" s="11"/>
      <c r="X723" s="12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</row>
    <row r="724" spans="18:61" x14ac:dyDescent="0.2">
      <c r="R724" s="11"/>
      <c r="S724" s="154"/>
      <c r="T724" s="13"/>
      <c r="U724" s="13"/>
      <c r="V724" s="11"/>
      <c r="W724" s="11"/>
      <c r="X724" s="12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</row>
    <row r="725" spans="18:61" x14ac:dyDescent="0.2">
      <c r="R725" s="11"/>
      <c r="S725" s="154"/>
      <c r="T725" s="13"/>
      <c r="U725" s="13"/>
      <c r="V725" s="11"/>
      <c r="W725" s="11"/>
      <c r="X725" s="12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</row>
    <row r="726" spans="18:61" x14ac:dyDescent="0.2">
      <c r="R726" s="11"/>
      <c r="S726" s="154"/>
      <c r="T726" s="13"/>
      <c r="U726" s="13"/>
      <c r="V726" s="11"/>
      <c r="W726" s="11"/>
      <c r="X726" s="12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</row>
    <row r="727" spans="18:61" x14ac:dyDescent="0.2">
      <c r="R727" s="11"/>
      <c r="S727" s="154"/>
      <c r="T727" s="13"/>
      <c r="U727" s="13"/>
      <c r="V727" s="11"/>
      <c r="W727" s="11"/>
      <c r="X727" s="12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</row>
    <row r="728" spans="18:61" x14ac:dyDescent="0.2">
      <c r="R728" s="11"/>
      <c r="S728" s="154"/>
      <c r="T728" s="13"/>
      <c r="U728" s="13"/>
      <c r="V728" s="11"/>
      <c r="W728" s="11"/>
      <c r="X728" s="12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</row>
    <row r="729" spans="18:61" x14ac:dyDescent="0.2">
      <c r="R729" s="11"/>
      <c r="S729" s="154"/>
      <c r="T729" s="13"/>
      <c r="U729" s="13"/>
      <c r="V729" s="11"/>
      <c r="W729" s="11"/>
      <c r="X729" s="12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</row>
    <row r="730" spans="18:61" x14ac:dyDescent="0.2">
      <c r="R730" s="11"/>
      <c r="S730" s="154"/>
      <c r="T730" s="13"/>
      <c r="U730" s="13"/>
      <c r="V730" s="11"/>
      <c r="W730" s="11"/>
      <c r="X730" s="12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</row>
    <row r="731" spans="18:61" x14ac:dyDescent="0.2">
      <c r="R731" s="11"/>
      <c r="S731" s="154"/>
      <c r="T731" s="13"/>
      <c r="U731" s="13"/>
      <c r="V731" s="11"/>
      <c r="W731" s="11"/>
      <c r="X731" s="12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</row>
    <row r="732" spans="18:61" x14ac:dyDescent="0.2">
      <c r="R732" s="11"/>
      <c r="S732" s="154"/>
      <c r="T732" s="13"/>
      <c r="U732" s="13"/>
      <c r="V732" s="11"/>
      <c r="W732" s="11"/>
      <c r="X732" s="12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</row>
    <row r="733" spans="18:61" x14ac:dyDescent="0.2">
      <c r="R733" s="11"/>
      <c r="S733" s="154"/>
      <c r="T733" s="13"/>
      <c r="U733" s="13"/>
      <c r="V733" s="11"/>
      <c r="W733" s="11"/>
      <c r="X733" s="12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</row>
    <row r="734" spans="18:61" x14ac:dyDescent="0.2">
      <c r="R734" s="11"/>
      <c r="S734" s="154"/>
      <c r="T734" s="13"/>
      <c r="U734" s="13"/>
      <c r="V734" s="11"/>
      <c r="W734" s="11"/>
      <c r="X734" s="12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</row>
    <row r="735" spans="18:61" x14ac:dyDescent="0.2">
      <c r="R735" s="11"/>
      <c r="S735" s="154"/>
      <c r="T735" s="13"/>
      <c r="U735" s="13"/>
      <c r="V735" s="11"/>
      <c r="W735" s="11"/>
      <c r="X735" s="12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</row>
    <row r="736" spans="18:61" x14ac:dyDescent="0.2">
      <c r="R736" s="11"/>
      <c r="S736" s="154"/>
      <c r="T736" s="13"/>
      <c r="U736" s="13"/>
      <c r="V736" s="11"/>
      <c r="W736" s="11"/>
      <c r="X736" s="12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</row>
    <row r="737" spans="18:61" x14ac:dyDescent="0.2">
      <c r="R737" s="11"/>
      <c r="S737" s="154"/>
      <c r="T737" s="13"/>
      <c r="U737" s="13"/>
      <c r="V737" s="11"/>
      <c r="W737" s="11"/>
      <c r="X737" s="12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</row>
    <row r="738" spans="18:61" x14ac:dyDescent="0.2">
      <c r="R738" s="11"/>
      <c r="S738" s="154"/>
      <c r="T738" s="13"/>
      <c r="U738" s="13"/>
      <c r="V738" s="11"/>
      <c r="W738" s="11"/>
      <c r="X738" s="12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</row>
    <row r="739" spans="18:61" x14ac:dyDescent="0.2">
      <c r="R739" s="11"/>
      <c r="S739" s="154"/>
      <c r="T739" s="13"/>
      <c r="U739" s="13"/>
      <c r="V739" s="11"/>
      <c r="W739" s="11"/>
      <c r="X739" s="12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</row>
    <row r="740" spans="18:61" x14ac:dyDescent="0.2">
      <c r="R740" s="11"/>
      <c r="S740" s="154"/>
      <c r="T740" s="13"/>
      <c r="U740" s="13"/>
      <c r="V740" s="11"/>
      <c r="W740" s="11"/>
      <c r="X740" s="12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</row>
    <row r="741" spans="18:61" x14ac:dyDescent="0.2">
      <c r="R741" s="11"/>
      <c r="S741" s="154"/>
      <c r="T741" s="13"/>
      <c r="U741" s="13"/>
      <c r="V741" s="11"/>
      <c r="W741" s="11"/>
      <c r="X741" s="12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</row>
    <row r="742" spans="18:61" x14ac:dyDescent="0.2">
      <c r="R742" s="11"/>
      <c r="S742" s="154"/>
      <c r="T742" s="13"/>
      <c r="U742" s="13"/>
      <c r="V742" s="11"/>
      <c r="W742" s="11"/>
      <c r="X742" s="12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</row>
    <row r="743" spans="18:61" x14ac:dyDescent="0.2">
      <c r="R743" s="11"/>
      <c r="S743" s="154"/>
      <c r="T743" s="13"/>
      <c r="U743" s="13"/>
      <c r="V743" s="11"/>
      <c r="W743" s="11"/>
      <c r="X743" s="12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</row>
    <row r="744" spans="18:61" x14ac:dyDescent="0.2">
      <c r="R744" s="11"/>
      <c r="S744" s="154"/>
      <c r="T744" s="13"/>
      <c r="U744" s="13"/>
      <c r="V744" s="11"/>
      <c r="W744" s="11"/>
      <c r="X744" s="12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</row>
    <row r="745" spans="18:61" x14ac:dyDescent="0.2">
      <c r="R745" s="11"/>
      <c r="S745" s="154"/>
      <c r="T745" s="13"/>
      <c r="U745" s="13"/>
      <c r="V745" s="11"/>
      <c r="W745" s="11"/>
      <c r="X745" s="12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</row>
    <row r="746" spans="18:61" x14ac:dyDescent="0.2">
      <c r="R746" s="11"/>
      <c r="S746" s="154"/>
      <c r="T746" s="13"/>
      <c r="U746" s="13"/>
      <c r="V746" s="11"/>
      <c r="W746" s="11"/>
      <c r="X746" s="12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</row>
    <row r="747" spans="18:61" x14ac:dyDescent="0.2">
      <c r="R747" s="11"/>
      <c r="S747" s="154"/>
      <c r="T747" s="13"/>
      <c r="U747" s="13"/>
      <c r="V747" s="11"/>
      <c r="W747" s="11"/>
      <c r="X747" s="12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</row>
    <row r="748" spans="18:61" x14ac:dyDescent="0.2">
      <c r="R748" s="11"/>
      <c r="S748" s="154"/>
      <c r="T748" s="13"/>
      <c r="U748" s="13"/>
      <c r="V748" s="11"/>
      <c r="W748" s="11"/>
      <c r="X748" s="12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</row>
    <row r="749" spans="18:61" x14ac:dyDescent="0.2">
      <c r="R749" s="11"/>
      <c r="S749" s="154"/>
      <c r="T749" s="13"/>
      <c r="U749" s="13"/>
      <c r="V749" s="11"/>
      <c r="W749" s="11"/>
      <c r="X749" s="12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</row>
    <row r="750" spans="18:61" x14ac:dyDescent="0.2">
      <c r="R750" s="11"/>
      <c r="S750" s="154"/>
      <c r="T750" s="13"/>
      <c r="U750" s="13"/>
      <c r="V750" s="11"/>
      <c r="W750" s="11"/>
      <c r="X750" s="12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</row>
    <row r="751" spans="18:61" x14ac:dyDescent="0.2">
      <c r="R751" s="11"/>
      <c r="S751" s="154"/>
      <c r="T751" s="13"/>
      <c r="U751" s="13"/>
      <c r="V751" s="11"/>
      <c r="W751" s="11"/>
      <c r="X751" s="12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</row>
    <row r="752" spans="18:61" x14ac:dyDescent="0.2">
      <c r="R752" s="11"/>
      <c r="S752" s="154"/>
      <c r="T752" s="13"/>
      <c r="U752" s="13"/>
      <c r="V752" s="11"/>
      <c r="W752" s="11"/>
      <c r="X752" s="12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</row>
    <row r="753" spans="18:61" x14ac:dyDescent="0.2">
      <c r="R753" s="11"/>
      <c r="S753" s="154"/>
      <c r="T753" s="13"/>
      <c r="U753" s="13"/>
      <c r="V753" s="11"/>
      <c r="W753" s="11"/>
      <c r="X753" s="12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</row>
    <row r="754" spans="18:61" x14ac:dyDescent="0.2">
      <c r="R754" s="11"/>
      <c r="S754" s="154"/>
      <c r="T754" s="13"/>
      <c r="U754" s="13"/>
      <c r="V754" s="11"/>
      <c r="W754" s="11"/>
      <c r="X754" s="12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</row>
    <row r="755" spans="18:61" x14ac:dyDescent="0.2">
      <c r="R755" s="11"/>
      <c r="S755" s="154"/>
      <c r="T755" s="13"/>
      <c r="U755" s="13"/>
      <c r="V755" s="11"/>
      <c r="W755" s="11"/>
      <c r="X755" s="12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</row>
    <row r="756" spans="18:61" x14ac:dyDescent="0.2">
      <c r="R756" s="11"/>
      <c r="S756" s="154"/>
      <c r="T756" s="13"/>
      <c r="U756" s="13"/>
      <c r="V756" s="11"/>
      <c r="W756" s="11"/>
      <c r="X756" s="12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</row>
    <row r="757" spans="18:61" x14ac:dyDescent="0.2">
      <c r="R757" s="11"/>
      <c r="S757" s="154"/>
      <c r="T757" s="13"/>
      <c r="U757" s="13"/>
      <c r="V757" s="11"/>
      <c r="W757" s="11"/>
      <c r="X757" s="12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</row>
    <row r="758" spans="18:61" x14ac:dyDescent="0.2">
      <c r="R758" s="11"/>
      <c r="S758" s="154"/>
      <c r="T758" s="13"/>
      <c r="U758" s="13"/>
      <c r="V758" s="11"/>
      <c r="W758" s="11"/>
      <c r="X758" s="12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</row>
    <row r="759" spans="18:61" x14ac:dyDescent="0.2">
      <c r="R759" s="11"/>
      <c r="S759" s="154"/>
      <c r="T759" s="13"/>
      <c r="U759" s="13"/>
      <c r="V759" s="11"/>
      <c r="W759" s="11"/>
      <c r="X759" s="12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</row>
    <row r="760" spans="18:61" x14ac:dyDescent="0.2">
      <c r="R760" s="11"/>
      <c r="S760" s="154"/>
      <c r="T760" s="13"/>
      <c r="U760" s="13"/>
      <c r="V760" s="11"/>
      <c r="W760" s="11"/>
      <c r="X760" s="12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</row>
    <row r="761" spans="18:61" x14ac:dyDescent="0.2">
      <c r="R761" s="11"/>
      <c r="S761" s="154"/>
      <c r="T761" s="13"/>
      <c r="U761" s="13"/>
      <c r="V761" s="11"/>
      <c r="W761" s="11"/>
      <c r="X761" s="12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</row>
    <row r="762" spans="18:61" x14ac:dyDescent="0.2">
      <c r="R762" s="11"/>
      <c r="S762" s="154"/>
      <c r="T762" s="13"/>
      <c r="U762" s="13"/>
      <c r="V762" s="11"/>
      <c r="W762" s="11"/>
      <c r="X762" s="12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</row>
    <row r="763" spans="18:61" x14ac:dyDescent="0.2">
      <c r="R763" s="11"/>
      <c r="S763" s="154"/>
      <c r="T763" s="13"/>
      <c r="U763" s="13"/>
      <c r="V763" s="11"/>
      <c r="W763" s="11"/>
      <c r="X763" s="12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</row>
    <row r="764" spans="18:61" x14ac:dyDescent="0.2">
      <c r="R764" s="11"/>
      <c r="S764" s="154"/>
      <c r="T764" s="13"/>
      <c r="U764" s="13"/>
      <c r="V764" s="11"/>
      <c r="W764" s="11"/>
      <c r="X764" s="12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</row>
    <row r="765" spans="18:61" x14ac:dyDescent="0.2">
      <c r="R765" s="11"/>
      <c r="S765" s="154"/>
      <c r="T765" s="13"/>
      <c r="U765" s="13"/>
      <c r="V765" s="11"/>
      <c r="W765" s="11"/>
      <c r="X765" s="12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</row>
    <row r="766" spans="18:61" x14ac:dyDescent="0.2">
      <c r="R766" s="11"/>
      <c r="S766" s="154"/>
      <c r="T766" s="13"/>
      <c r="U766" s="13"/>
      <c r="V766" s="11"/>
      <c r="W766" s="11"/>
      <c r="X766" s="12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</row>
    <row r="767" spans="18:61" x14ac:dyDescent="0.2">
      <c r="R767" s="11"/>
      <c r="S767" s="154"/>
      <c r="T767" s="13"/>
      <c r="U767" s="13"/>
      <c r="V767" s="11"/>
      <c r="W767" s="11"/>
      <c r="X767" s="12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</row>
    <row r="768" spans="18:61" x14ac:dyDescent="0.2">
      <c r="R768" s="11"/>
      <c r="S768" s="154"/>
      <c r="T768" s="13"/>
      <c r="U768" s="13"/>
      <c r="V768" s="11"/>
      <c r="W768" s="11"/>
      <c r="X768" s="12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</row>
    <row r="769" spans="18:61" x14ac:dyDescent="0.2">
      <c r="R769" s="11"/>
      <c r="S769" s="154"/>
      <c r="T769" s="13"/>
      <c r="U769" s="13"/>
      <c r="V769" s="11"/>
      <c r="W769" s="11"/>
      <c r="X769" s="12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</row>
    <row r="770" spans="18:61" x14ac:dyDescent="0.2">
      <c r="R770" s="11"/>
      <c r="S770" s="154"/>
      <c r="T770" s="13"/>
      <c r="U770" s="13"/>
      <c r="V770" s="11"/>
      <c r="W770" s="11"/>
      <c r="X770" s="12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</row>
    <row r="771" spans="18:61" x14ac:dyDescent="0.2">
      <c r="R771" s="11"/>
      <c r="S771" s="154"/>
      <c r="T771" s="13"/>
      <c r="U771" s="13"/>
      <c r="V771" s="11"/>
      <c r="W771" s="11"/>
      <c r="X771" s="12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</row>
    <row r="772" spans="18:61" x14ac:dyDescent="0.2">
      <c r="R772" s="11"/>
      <c r="S772" s="154"/>
      <c r="T772" s="13"/>
      <c r="U772" s="13"/>
      <c r="V772" s="11"/>
      <c r="W772" s="11"/>
      <c r="X772" s="12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</row>
    <row r="773" spans="18:61" x14ac:dyDescent="0.2">
      <c r="R773" s="11"/>
      <c r="S773" s="154"/>
      <c r="T773" s="13"/>
      <c r="U773" s="13"/>
      <c r="V773" s="11"/>
      <c r="W773" s="11"/>
      <c r="X773" s="12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</row>
    <row r="774" spans="18:61" x14ac:dyDescent="0.2">
      <c r="R774" s="11"/>
      <c r="S774" s="154"/>
      <c r="T774" s="13"/>
      <c r="U774" s="13"/>
      <c r="V774" s="11"/>
      <c r="W774" s="11"/>
      <c r="X774" s="12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</row>
    <row r="775" spans="18:61" x14ac:dyDescent="0.2">
      <c r="R775" s="11"/>
      <c r="S775" s="154"/>
      <c r="T775" s="13"/>
      <c r="U775" s="13"/>
      <c r="V775" s="11"/>
      <c r="W775" s="11"/>
      <c r="X775" s="12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</row>
    <row r="776" spans="18:61" x14ac:dyDescent="0.2">
      <c r="R776" s="11"/>
      <c r="S776" s="154"/>
      <c r="T776" s="13"/>
      <c r="U776" s="13"/>
      <c r="V776" s="11"/>
      <c r="W776" s="11"/>
      <c r="X776" s="12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</row>
    <row r="777" spans="18:61" x14ac:dyDescent="0.2">
      <c r="R777" s="11"/>
      <c r="S777" s="154"/>
      <c r="T777" s="13"/>
      <c r="U777" s="13"/>
      <c r="V777" s="11"/>
      <c r="W777" s="11"/>
      <c r="X777" s="12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</row>
    <row r="778" spans="18:61" x14ac:dyDescent="0.2">
      <c r="R778" s="11"/>
      <c r="S778" s="154"/>
      <c r="T778" s="13"/>
      <c r="U778" s="13"/>
      <c r="V778" s="11"/>
      <c r="W778" s="11"/>
      <c r="X778" s="12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</row>
    <row r="779" spans="18:61" x14ac:dyDescent="0.2">
      <c r="R779" s="11"/>
      <c r="S779" s="154"/>
      <c r="T779" s="13"/>
      <c r="U779" s="13"/>
      <c r="V779" s="11"/>
      <c r="W779" s="11"/>
      <c r="X779" s="12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</row>
    <row r="780" spans="18:61" x14ac:dyDescent="0.2">
      <c r="R780" s="11"/>
      <c r="S780" s="154"/>
      <c r="T780" s="13"/>
      <c r="U780" s="13"/>
      <c r="V780" s="11"/>
      <c r="W780" s="11"/>
      <c r="X780" s="12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</row>
    <row r="781" spans="18:61" x14ac:dyDescent="0.2">
      <c r="R781" s="11"/>
      <c r="S781" s="154"/>
      <c r="T781" s="13"/>
      <c r="U781" s="13"/>
      <c r="V781" s="11"/>
      <c r="W781" s="11"/>
      <c r="X781" s="12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</row>
    <row r="782" spans="18:61" x14ac:dyDescent="0.2">
      <c r="R782" s="11"/>
      <c r="S782" s="154"/>
      <c r="T782" s="13"/>
      <c r="U782" s="13"/>
      <c r="V782" s="11"/>
      <c r="W782" s="11"/>
      <c r="X782" s="12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</row>
    <row r="783" spans="18:61" x14ac:dyDescent="0.2">
      <c r="R783" s="11"/>
      <c r="S783" s="154"/>
      <c r="T783" s="13"/>
      <c r="U783" s="13"/>
      <c r="V783" s="11"/>
      <c r="W783" s="11"/>
      <c r="X783" s="12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</row>
    <row r="784" spans="18:61" x14ac:dyDescent="0.2">
      <c r="R784" s="11"/>
      <c r="S784" s="154"/>
      <c r="T784" s="13"/>
      <c r="U784" s="13"/>
      <c r="V784" s="11"/>
      <c r="W784" s="11"/>
      <c r="X784" s="12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</row>
    <row r="785" spans="18:61" x14ac:dyDescent="0.2">
      <c r="R785" s="11"/>
      <c r="S785" s="154"/>
      <c r="T785" s="13"/>
      <c r="U785" s="13"/>
      <c r="V785" s="11"/>
      <c r="W785" s="11"/>
      <c r="X785" s="12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</row>
    <row r="786" spans="18:61" x14ac:dyDescent="0.2">
      <c r="R786" s="11"/>
      <c r="S786" s="154"/>
      <c r="T786" s="13"/>
      <c r="U786" s="13"/>
      <c r="V786" s="11"/>
      <c r="W786" s="11"/>
      <c r="X786" s="12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</row>
    <row r="787" spans="18:61" x14ac:dyDescent="0.2">
      <c r="R787" s="11"/>
      <c r="S787" s="154"/>
      <c r="T787" s="13"/>
      <c r="U787" s="13"/>
      <c r="V787" s="11"/>
      <c r="W787" s="11"/>
      <c r="X787" s="12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</row>
    <row r="788" spans="18:61" x14ac:dyDescent="0.2">
      <c r="R788" s="11"/>
      <c r="S788" s="154"/>
      <c r="T788" s="13"/>
      <c r="U788" s="13"/>
      <c r="V788" s="11"/>
      <c r="W788" s="11"/>
      <c r="X788" s="12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</row>
    <row r="789" spans="18:61" x14ac:dyDescent="0.2">
      <c r="R789" s="11"/>
      <c r="S789" s="154"/>
      <c r="T789" s="13"/>
      <c r="U789" s="13"/>
      <c r="V789" s="11"/>
      <c r="W789" s="11"/>
      <c r="X789" s="12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</row>
    <row r="790" spans="18:61" x14ac:dyDescent="0.2">
      <c r="R790" s="11"/>
      <c r="S790" s="154"/>
      <c r="T790" s="13"/>
      <c r="U790" s="13"/>
      <c r="V790" s="11"/>
      <c r="W790" s="11"/>
      <c r="X790" s="12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</row>
    <row r="791" spans="18:61" x14ac:dyDescent="0.2">
      <c r="R791" s="11"/>
      <c r="S791" s="154"/>
      <c r="T791" s="13"/>
      <c r="U791" s="13"/>
      <c r="V791" s="11"/>
      <c r="W791" s="11"/>
      <c r="X791" s="12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</row>
    <row r="792" spans="18:61" x14ac:dyDescent="0.2">
      <c r="R792" s="11"/>
      <c r="S792" s="154"/>
      <c r="T792" s="13"/>
      <c r="U792" s="13"/>
      <c r="V792" s="11"/>
      <c r="W792" s="11"/>
      <c r="X792" s="12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</row>
    <row r="793" spans="18:61" x14ac:dyDescent="0.2">
      <c r="R793" s="11"/>
      <c r="S793" s="154"/>
      <c r="T793" s="13"/>
      <c r="U793" s="13"/>
      <c r="V793" s="11"/>
      <c r="W793" s="11"/>
      <c r="X793" s="12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</row>
    <row r="794" spans="18:61" x14ac:dyDescent="0.2">
      <c r="R794" s="11"/>
      <c r="S794" s="154"/>
      <c r="T794" s="13"/>
      <c r="U794" s="13"/>
      <c r="V794" s="11"/>
      <c r="W794" s="11"/>
      <c r="X794" s="12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</row>
    <row r="795" spans="18:61" x14ac:dyDescent="0.2">
      <c r="R795" s="11"/>
      <c r="S795" s="154"/>
      <c r="T795" s="13"/>
      <c r="U795" s="13"/>
      <c r="V795" s="11"/>
      <c r="W795" s="11"/>
      <c r="X795" s="12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</row>
    <row r="796" spans="18:61" x14ac:dyDescent="0.2">
      <c r="R796" s="11"/>
      <c r="S796" s="154"/>
      <c r="T796" s="13"/>
      <c r="U796" s="13"/>
      <c r="V796" s="11"/>
      <c r="W796" s="11"/>
      <c r="X796" s="12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</row>
    <row r="797" spans="18:61" x14ac:dyDescent="0.2">
      <c r="R797" s="11"/>
      <c r="S797" s="154"/>
      <c r="T797" s="13"/>
      <c r="U797" s="13"/>
      <c r="V797" s="11"/>
      <c r="W797" s="11"/>
      <c r="X797" s="12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</row>
    <row r="798" spans="18:61" x14ac:dyDescent="0.2">
      <c r="R798" s="11"/>
      <c r="S798" s="154"/>
      <c r="T798" s="13"/>
      <c r="U798" s="13"/>
      <c r="V798" s="11"/>
      <c r="W798" s="11"/>
      <c r="X798" s="12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</row>
    <row r="799" spans="18:61" x14ac:dyDescent="0.2">
      <c r="R799" s="11"/>
      <c r="S799" s="154"/>
      <c r="T799" s="13"/>
      <c r="U799" s="13"/>
      <c r="V799" s="11"/>
      <c r="W799" s="11"/>
      <c r="X799" s="12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</row>
    <row r="800" spans="18:61" x14ac:dyDescent="0.2">
      <c r="R800" s="11"/>
      <c r="S800" s="154"/>
      <c r="T800" s="13"/>
      <c r="U800" s="13"/>
      <c r="V800" s="11"/>
      <c r="W800" s="11"/>
      <c r="X800" s="12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</row>
    <row r="801" spans="18:61" x14ac:dyDescent="0.2">
      <c r="R801" s="11"/>
      <c r="S801" s="154"/>
      <c r="T801" s="13"/>
      <c r="U801" s="13"/>
      <c r="V801" s="11"/>
      <c r="W801" s="11"/>
      <c r="X801" s="12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</row>
    <row r="802" spans="18:61" x14ac:dyDescent="0.2">
      <c r="R802" s="11"/>
      <c r="S802" s="154"/>
      <c r="T802" s="13"/>
      <c r="U802" s="13"/>
      <c r="V802" s="11"/>
      <c r="W802" s="11"/>
      <c r="X802" s="12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</row>
    <row r="803" spans="18:61" x14ac:dyDescent="0.2">
      <c r="R803" s="11"/>
      <c r="S803" s="154"/>
      <c r="T803" s="13"/>
      <c r="U803" s="13"/>
      <c r="V803" s="11"/>
      <c r="W803" s="11"/>
      <c r="X803" s="12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</row>
    <row r="804" spans="18:61" x14ac:dyDescent="0.2">
      <c r="R804" s="11"/>
      <c r="S804" s="154"/>
      <c r="T804" s="13"/>
      <c r="U804" s="13"/>
      <c r="V804" s="11"/>
      <c r="W804" s="11"/>
      <c r="X804" s="12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</row>
    <row r="805" spans="18:61" x14ac:dyDescent="0.2">
      <c r="R805" s="11"/>
      <c r="S805" s="154"/>
      <c r="T805" s="13"/>
      <c r="U805" s="13"/>
      <c r="V805" s="11"/>
      <c r="W805" s="11"/>
      <c r="X805" s="12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</row>
    <row r="806" spans="18:61" x14ac:dyDescent="0.2">
      <c r="R806" s="11"/>
      <c r="S806" s="154"/>
      <c r="T806" s="13"/>
      <c r="U806" s="13"/>
      <c r="V806" s="11"/>
      <c r="W806" s="11"/>
      <c r="X806" s="12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</row>
    <row r="807" spans="18:61" x14ac:dyDescent="0.2">
      <c r="R807" s="11"/>
      <c r="S807" s="154"/>
      <c r="T807" s="13"/>
      <c r="U807" s="13"/>
      <c r="V807" s="11"/>
      <c r="W807" s="11"/>
      <c r="X807" s="12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</row>
    <row r="808" spans="18:61" x14ac:dyDescent="0.2">
      <c r="R808" s="11"/>
      <c r="S808" s="154"/>
      <c r="T808" s="13"/>
      <c r="U808" s="13"/>
      <c r="V808" s="11"/>
      <c r="W808" s="11"/>
      <c r="X808" s="12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</row>
    <row r="809" spans="18:61" x14ac:dyDescent="0.2">
      <c r="R809" s="11"/>
      <c r="S809" s="154"/>
      <c r="T809" s="13"/>
      <c r="U809" s="13"/>
      <c r="V809" s="11"/>
      <c r="W809" s="11"/>
      <c r="X809" s="12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</row>
    <row r="810" spans="18:61" x14ac:dyDescent="0.2">
      <c r="R810" s="11"/>
      <c r="S810" s="154"/>
      <c r="T810" s="13"/>
      <c r="U810" s="13"/>
      <c r="V810" s="11"/>
      <c r="W810" s="11"/>
      <c r="X810" s="12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</row>
    <row r="811" spans="18:61" x14ac:dyDescent="0.2">
      <c r="R811" s="11"/>
      <c r="S811" s="154"/>
      <c r="T811" s="13"/>
      <c r="U811" s="13"/>
      <c r="V811" s="11"/>
      <c r="W811" s="11"/>
      <c r="X811" s="12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</row>
    <row r="812" spans="18:61" x14ac:dyDescent="0.2">
      <c r="R812" s="11"/>
      <c r="S812" s="154"/>
      <c r="T812" s="13"/>
      <c r="U812" s="13"/>
      <c r="V812" s="11"/>
      <c r="W812" s="11"/>
      <c r="X812" s="12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</row>
    <row r="813" spans="18:61" x14ac:dyDescent="0.2">
      <c r="R813" s="11"/>
      <c r="S813" s="154"/>
      <c r="T813" s="13"/>
      <c r="U813" s="13"/>
      <c r="V813" s="11"/>
      <c r="W813" s="11"/>
      <c r="X813" s="12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</row>
    <row r="814" spans="18:61" x14ac:dyDescent="0.2">
      <c r="R814" s="11"/>
      <c r="S814" s="154"/>
      <c r="T814" s="13"/>
      <c r="U814" s="13"/>
      <c r="V814" s="11"/>
      <c r="W814" s="11"/>
      <c r="X814" s="12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</row>
    <row r="815" spans="18:61" x14ac:dyDescent="0.2">
      <c r="R815" s="11"/>
      <c r="S815" s="154"/>
      <c r="T815" s="13"/>
      <c r="U815" s="13"/>
      <c r="V815" s="11"/>
      <c r="W815" s="11"/>
      <c r="X815" s="12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</row>
    <row r="816" spans="18:61" x14ac:dyDescent="0.2">
      <c r="R816" s="11"/>
      <c r="S816" s="154"/>
      <c r="T816" s="13"/>
      <c r="U816" s="13"/>
      <c r="V816" s="11"/>
      <c r="W816" s="11"/>
      <c r="X816" s="12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</row>
    <row r="817" spans="18:61" x14ac:dyDescent="0.2">
      <c r="R817" s="11"/>
      <c r="S817" s="154"/>
      <c r="T817" s="13"/>
      <c r="U817" s="13"/>
      <c r="V817" s="11"/>
      <c r="W817" s="11"/>
      <c r="X817" s="12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</row>
    <row r="818" spans="18:61" x14ac:dyDescent="0.2">
      <c r="R818" s="11"/>
      <c r="S818" s="154"/>
      <c r="T818" s="13"/>
      <c r="U818" s="13"/>
      <c r="V818" s="11"/>
      <c r="W818" s="11"/>
      <c r="X818" s="12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</row>
    <row r="819" spans="18:61" x14ac:dyDescent="0.2">
      <c r="R819" s="11"/>
      <c r="S819" s="154"/>
      <c r="T819" s="13"/>
      <c r="U819" s="13"/>
      <c r="V819" s="11"/>
      <c r="W819" s="11"/>
      <c r="X819" s="12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</row>
    <row r="820" spans="18:61" x14ac:dyDescent="0.2">
      <c r="R820" s="11"/>
      <c r="S820" s="154"/>
      <c r="T820" s="13"/>
      <c r="U820" s="13"/>
      <c r="V820" s="11"/>
      <c r="W820" s="11"/>
      <c r="X820" s="12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</row>
    <row r="821" spans="18:61" x14ac:dyDescent="0.2">
      <c r="R821" s="11"/>
      <c r="S821" s="154"/>
      <c r="T821" s="13"/>
      <c r="U821" s="13"/>
      <c r="V821" s="11"/>
      <c r="W821" s="11"/>
      <c r="X821" s="12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</row>
    <row r="822" spans="18:61" x14ac:dyDescent="0.2">
      <c r="R822" s="11"/>
      <c r="S822" s="154"/>
      <c r="T822" s="13"/>
      <c r="U822" s="13"/>
      <c r="V822" s="11"/>
      <c r="W822" s="11"/>
      <c r="X822" s="12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</row>
    <row r="823" spans="18:61" x14ac:dyDescent="0.2">
      <c r="R823" s="11"/>
      <c r="S823" s="154"/>
      <c r="T823" s="13"/>
      <c r="U823" s="13"/>
      <c r="V823" s="11"/>
      <c r="W823" s="11"/>
      <c r="X823" s="12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</row>
    <row r="824" spans="18:61" x14ac:dyDescent="0.2">
      <c r="R824" s="11"/>
      <c r="S824" s="154"/>
      <c r="T824" s="13"/>
      <c r="U824" s="13"/>
      <c r="V824" s="11"/>
      <c r="W824" s="11"/>
      <c r="X824" s="12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</row>
    <row r="825" spans="18:61" x14ac:dyDescent="0.2">
      <c r="R825" s="11"/>
      <c r="S825" s="154"/>
      <c r="T825" s="13"/>
      <c r="U825" s="13"/>
      <c r="V825" s="11"/>
      <c r="W825" s="11"/>
      <c r="X825" s="12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</row>
    <row r="826" spans="18:61" x14ac:dyDescent="0.2">
      <c r="R826" s="11"/>
      <c r="S826" s="154"/>
      <c r="T826" s="13"/>
      <c r="U826" s="13"/>
      <c r="V826" s="11"/>
      <c r="W826" s="11"/>
      <c r="X826" s="12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</row>
    <row r="827" spans="18:61" x14ac:dyDescent="0.2">
      <c r="R827" s="11"/>
      <c r="S827" s="154"/>
      <c r="T827" s="13"/>
      <c r="U827" s="13"/>
      <c r="V827" s="11"/>
      <c r="W827" s="11"/>
      <c r="X827" s="12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</row>
    <row r="828" spans="18:61" x14ac:dyDescent="0.2">
      <c r="R828" s="11"/>
      <c r="S828" s="154"/>
      <c r="T828" s="13"/>
      <c r="U828" s="13"/>
      <c r="V828" s="11"/>
      <c r="W828" s="11"/>
      <c r="X828" s="12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</row>
    <row r="829" spans="18:61" x14ac:dyDescent="0.2">
      <c r="R829" s="11"/>
      <c r="S829" s="154"/>
      <c r="T829" s="13"/>
      <c r="U829" s="13"/>
      <c r="V829" s="11"/>
      <c r="W829" s="11"/>
      <c r="X829" s="12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</row>
    <row r="830" spans="18:61" x14ac:dyDescent="0.2">
      <c r="R830" s="11"/>
      <c r="S830" s="154"/>
      <c r="T830" s="13"/>
      <c r="U830" s="13"/>
      <c r="V830" s="11"/>
      <c r="W830" s="11"/>
      <c r="X830" s="12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</row>
    <row r="831" spans="18:61" x14ac:dyDescent="0.2">
      <c r="R831" s="11"/>
      <c r="S831" s="154"/>
      <c r="T831" s="13"/>
      <c r="U831" s="13"/>
      <c r="V831" s="11"/>
      <c r="W831" s="11"/>
      <c r="X831" s="12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</row>
    <row r="832" spans="18:61" x14ac:dyDescent="0.2">
      <c r="R832" s="11"/>
      <c r="S832" s="154"/>
      <c r="T832" s="13"/>
      <c r="U832" s="13"/>
      <c r="V832" s="11"/>
      <c r="W832" s="11"/>
      <c r="X832" s="12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</row>
    <row r="833" spans="18:61" x14ac:dyDescent="0.2">
      <c r="R833" s="11"/>
      <c r="S833" s="154"/>
      <c r="T833" s="13"/>
      <c r="U833" s="13"/>
      <c r="V833" s="11"/>
      <c r="W833" s="11"/>
      <c r="X833" s="12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</row>
    <row r="834" spans="18:61" x14ac:dyDescent="0.2">
      <c r="R834" s="11"/>
      <c r="S834" s="154"/>
      <c r="T834" s="13"/>
      <c r="U834" s="13"/>
      <c r="V834" s="11"/>
      <c r="W834" s="11"/>
      <c r="X834" s="12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</row>
    <row r="835" spans="18:61" x14ac:dyDescent="0.2">
      <c r="R835" s="11"/>
      <c r="S835" s="154"/>
      <c r="T835" s="13"/>
      <c r="U835" s="13"/>
      <c r="V835" s="11"/>
      <c r="W835" s="11"/>
      <c r="X835" s="12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</row>
    <row r="836" spans="18:61" x14ac:dyDescent="0.2">
      <c r="R836" s="11"/>
      <c r="S836" s="154"/>
      <c r="T836" s="13"/>
      <c r="U836" s="13"/>
      <c r="V836" s="11"/>
      <c r="W836" s="11"/>
      <c r="X836" s="12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</row>
    <row r="837" spans="18:61" x14ac:dyDescent="0.2">
      <c r="R837" s="11"/>
      <c r="S837" s="154"/>
      <c r="T837" s="13"/>
      <c r="U837" s="13"/>
      <c r="V837" s="11"/>
      <c r="W837" s="11"/>
      <c r="X837" s="12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</row>
    <row r="838" spans="18:61" x14ac:dyDescent="0.2">
      <c r="R838" s="11"/>
      <c r="S838" s="154"/>
      <c r="T838" s="13"/>
      <c r="U838" s="13"/>
      <c r="V838" s="11"/>
      <c r="W838" s="11"/>
      <c r="X838" s="12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</row>
    <row r="839" spans="18:61" x14ac:dyDescent="0.2">
      <c r="R839" s="11"/>
      <c r="S839" s="154"/>
      <c r="T839" s="13"/>
      <c r="U839" s="13"/>
      <c r="V839" s="11"/>
      <c r="W839" s="11"/>
      <c r="X839" s="12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</row>
    <row r="840" spans="18:61" x14ac:dyDescent="0.2">
      <c r="R840" s="11"/>
      <c r="S840" s="154"/>
      <c r="T840" s="13"/>
      <c r="U840" s="13"/>
      <c r="V840" s="11"/>
      <c r="W840" s="11"/>
      <c r="X840" s="12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</row>
    <row r="841" spans="18:61" x14ac:dyDescent="0.2">
      <c r="R841" s="11"/>
      <c r="S841" s="154"/>
      <c r="T841" s="13"/>
      <c r="U841" s="13"/>
      <c r="V841" s="11"/>
      <c r="W841" s="11"/>
      <c r="X841" s="12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</row>
    <row r="842" spans="18:61" x14ac:dyDescent="0.2">
      <c r="R842" s="11"/>
      <c r="S842" s="154"/>
      <c r="T842" s="13"/>
      <c r="U842" s="13"/>
      <c r="V842" s="11"/>
      <c r="W842" s="11"/>
      <c r="X842" s="12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</row>
    <row r="843" spans="18:61" x14ac:dyDescent="0.2">
      <c r="R843" s="11"/>
      <c r="S843" s="154"/>
      <c r="T843" s="13"/>
      <c r="U843" s="13"/>
      <c r="V843" s="11"/>
      <c r="W843" s="11"/>
      <c r="X843" s="12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</row>
    <row r="844" spans="18:61" x14ac:dyDescent="0.2">
      <c r="R844" s="11"/>
      <c r="S844" s="154"/>
      <c r="T844" s="13"/>
      <c r="U844" s="13"/>
      <c r="V844" s="11"/>
      <c r="W844" s="11"/>
      <c r="X844" s="12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</row>
    <row r="845" spans="18:61" x14ac:dyDescent="0.2">
      <c r="R845" s="11"/>
      <c r="S845" s="154"/>
      <c r="T845" s="13"/>
      <c r="U845" s="13"/>
      <c r="V845" s="11"/>
      <c r="W845" s="11"/>
      <c r="X845" s="12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</row>
    <row r="846" spans="18:61" x14ac:dyDescent="0.2">
      <c r="R846" s="11"/>
      <c r="S846" s="154"/>
      <c r="T846" s="13"/>
      <c r="U846" s="13"/>
      <c r="V846" s="11"/>
      <c r="W846" s="11"/>
      <c r="X846" s="12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</row>
    <row r="847" spans="18:61" x14ac:dyDescent="0.2">
      <c r="R847" s="11"/>
      <c r="S847" s="154"/>
      <c r="T847" s="13"/>
      <c r="U847" s="13"/>
      <c r="V847" s="11"/>
      <c r="W847" s="11"/>
      <c r="X847" s="12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</row>
    <row r="848" spans="18:61" x14ac:dyDescent="0.2">
      <c r="R848" s="11"/>
      <c r="S848" s="154"/>
      <c r="T848" s="13"/>
      <c r="U848" s="13"/>
      <c r="V848" s="11"/>
      <c r="W848" s="11"/>
      <c r="X848" s="12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</row>
    <row r="849" spans="18:61" x14ac:dyDescent="0.2">
      <c r="R849" s="11"/>
      <c r="S849" s="154"/>
      <c r="T849" s="13"/>
      <c r="U849" s="13"/>
      <c r="V849" s="11"/>
      <c r="W849" s="11"/>
      <c r="X849" s="12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</row>
    <row r="850" spans="18:61" x14ac:dyDescent="0.2">
      <c r="R850" s="11"/>
      <c r="S850" s="154"/>
      <c r="T850" s="13"/>
      <c r="U850" s="13"/>
      <c r="V850" s="11"/>
      <c r="W850" s="11"/>
      <c r="X850" s="12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</row>
    <row r="851" spans="18:61" x14ac:dyDescent="0.2">
      <c r="R851" s="11"/>
      <c r="S851" s="154"/>
      <c r="T851" s="13"/>
      <c r="U851" s="13"/>
      <c r="V851" s="11"/>
      <c r="W851" s="11"/>
      <c r="X851" s="12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</row>
    <row r="852" spans="18:61" x14ac:dyDescent="0.2">
      <c r="R852" s="11"/>
      <c r="S852" s="154"/>
      <c r="T852" s="13"/>
      <c r="U852" s="13"/>
      <c r="V852" s="11"/>
      <c r="W852" s="11"/>
      <c r="X852" s="12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</row>
    <row r="853" spans="18:61" x14ac:dyDescent="0.2">
      <c r="R853" s="11"/>
      <c r="S853" s="154"/>
      <c r="T853" s="13"/>
      <c r="U853" s="13"/>
      <c r="V853" s="11"/>
      <c r="W853" s="11"/>
      <c r="X853" s="12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</row>
    <row r="854" spans="18:61" x14ac:dyDescent="0.2">
      <c r="R854" s="11"/>
      <c r="S854" s="154"/>
      <c r="T854" s="13"/>
      <c r="U854" s="13"/>
      <c r="V854" s="11"/>
      <c r="W854" s="11"/>
      <c r="X854" s="12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</row>
    <row r="855" spans="18:61" x14ac:dyDescent="0.2">
      <c r="R855" s="11"/>
      <c r="S855" s="154"/>
      <c r="T855" s="13"/>
      <c r="U855" s="13"/>
      <c r="V855" s="11"/>
      <c r="W855" s="11"/>
      <c r="X855" s="12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</row>
    <row r="856" spans="18:61" x14ac:dyDescent="0.2">
      <c r="R856" s="11"/>
      <c r="S856" s="154"/>
      <c r="T856" s="13"/>
      <c r="U856" s="13"/>
      <c r="V856" s="11"/>
      <c r="W856" s="11"/>
      <c r="X856" s="12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</row>
    <row r="857" spans="18:61" x14ac:dyDescent="0.2">
      <c r="R857" s="11"/>
      <c r="S857" s="154"/>
      <c r="T857" s="13"/>
      <c r="U857" s="13"/>
      <c r="V857" s="11"/>
      <c r="W857" s="11"/>
      <c r="X857" s="12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</row>
    <row r="858" spans="18:61" x14ac:dyDescent="0.2">
      <c r="R858" s="11"/>
      <c r="S858" s="154"/>
      <c r="T858" s="13"/>
      <c r="U858" s="13"/>
      <c r="V858" s="11"/>
      <c r="W858" s="11"/>
      <c r="X858" s="12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</row>
    <row r="859" spans="18:61" x14ac:dyDescent="0.2">
      <c r="R859" s="11"/>
      <c r="S859" s="154"/>
      <c r="T859" s="13"/>
      <c r="U859" s="13"/>
      <c r="V859" s="11"/>
      <c r="W859" s="11"/>
      <c r="X859" s="12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</row>
    <row r="860" spans="18:61" x14ac:dyDescent="0.2">
      <c r="R860" s="11"/>
      <c r="S860" s="154"/>
      <c r="T860" s="13"/>
      <c r="U860" s="13"/>
      <c r="V860" s="11"/>
      <c r="W860" s="11"/>
      <c r="X860" s="12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</row>
    <row r="861" spans="18:61" x14ac:dyDescent="0.2">
      <c r="R861" s="11"/>
      <c r="S861" s="154"/>
      <c r="T861" s="13"/>
      <c r="U861" s="13"/>
      <c r="V861" s="11"/>
      <c r="W861" s="11"/>
      <c r="X861" s="12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</row>
    <row r="862" spans="18:61" x14ac:dyDescent="0.2">
      <c r="R862" s="11"/>
      <c r="S862" s="154"/>
      <c r="T862" s="13"/>
      <c r="U862" s="13"/>
      <c r="V862" s="11"/>
      <c r="W862" s="11"/>
      <c r="X862" s="12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</row>
    <row r="863" spans="18:61" x14ac:dyDescent="0.2">
      <c r="R863" s="11"/>
      <c r="S863" s="154"/>
      <c r="T863" s="13"/>
      <c r="U863" s="13"/>
      <c r="V863" s="11"/>
      <c r="W863" s="11"/>
      <c r="X863" s="12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</row>
    <row r="864" spans="18:61" x14ac:dyDescent="0.2">
      <c r="R864" s="11"/>
      <c r="S864" s="154"/>
      <c r="T864" s="13"/>
      <c r="U864" s="13"/>
      <c r="V864" s="11"/>
      <c r="W864" s="11"/>
      <c r="X864" s="12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</row>
    <row r="865" spans="18:61" x14ac:dyDescent="0.2">
      <c r="R865" s="11"/>
      <c r="S865" s="154"/>
      <c r="T865" s="13"/>
      <c r="U865" s="13"/>
      <c r="V865" s="11"/>
      <c r="W865" s="11"/>
      <c r="X865" s="12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</row>
    <row r="866" spans="18:61" x14ac:dyDescent="0.2">
      <c r="R866" s="11"/>
      <c r="S866" s="154"/>
      <c r="T866" s="13"/>
      <c r="U866" s="13"/>
      <c r="V866" s="11"/>
      <c r="W866" s="11"/>
      <c r="X866" s="12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</row>
    <row r="867" spans="18:61" x14ac:dyDescent="0.2">
      <c r="R867" s="11"/>
      <c r="S867" s="154"/>
      <c r="T867" s="13"/>
      <c r="U867" s="13"/>
      <c r="V867" s="11"/>
      <c r="W867" s="11"/>
      <c r="X867" s="12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</row>
    <row r="868" spans="18:61" x14ac:dyDescent="0.2">
      <c r="R868" s="11"/>
      <c r="S868" s="154"/>
      <c r="T868" s="13"/>
      <c r="U868" s="13"/>
      <c r="V868" s="11"/>
      <c r="W868" s="11"/>
      <c r="X868" s="12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</row>
    <row r="869" spans="18:61" x14ac:dyDescent="0.2">
      <c r="R869" s="11"/>
      <c r="S869" s="154"/>
      <c r="T869" s="13"/>
      <c r="U869" s="13"/>
      <c r="V869" s="11"/>
      <c r="W869" s="11"/>
      <c r="X869" s="12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</row>
    <row r="870" spans="18:61" x14ac:dyDescent="0.2">
      <c r="R870" s="11"/>
      <c r="S870" s="154"/>
      <c r="T870" s="13"/>
      <c r="U870" s="13"/>
      <c r="V870" s="11"/>
      <c r="W870" s="11"/>
      <c r="X870" s="12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</row>
    <row r="871" spans="18:61" x14ac:dyDescent="0.2">
      <c r="R871" s="11"/>
      <c r="S871" s="154"/>
      <c r="T871" s="13"/>
      <c r="U871" s="13"/>
      <c r="V871" s="11"/>
      <c r="W871" s="11"/>
      <c r="X871" s="12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</row>
    <row r="872" spans="18:61" x14ac:dyDescent="0.2">
      <c r="R872" s="11"/>
      <c r="S872" s="154"/>
      <c r="T872" s="13"/>
      <c r="U872" s="13"/>
      <c r="V872" s="11"/>
      <c r="W872" s="11"/>
      <c r="X872" s="12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</row>
    <row r="873" spans="18:61" x14ac:dyDescent="0.2">
      <c r="R873" s="11"/>
      <c r="S873" s="154"/>
      <c r="T873" s="13"/>
      <c r="U873" s="13"/>
      <c r="V873" s="11"/>
      <c r="W873" s="11"/>
      <c r="X873" s="12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</row>
    <row r="874" spans="18:61" x14ac:dyDescent="0.2">
      <c r="R874" s="11"/>
      <c r="S874" s="154"/>
      <c r="T874" s="13"/>
      <c r="U874" s="13"/>
      <c r="V874" s="11"/>
      <c r="W874" s="11"/>
      <c r="X874" s="12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</row>
    <row r="875" spans="18:61" x14ac:dyDescent="0.2">
      <c r="R875" s="11"/>
      <c r="S875" s="154"/>
      <c r="T875" s="13"/>
      <c r="U875" s="13"/>
      <c r="V875" s="11"/>
      <c r="W875" s="11"/>
      <c r="X875" s="12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</row>
    <row r="876" spans="18:61" x14ac:dyDescent="0.2">
      <c r="R876" s="11"/>
      <c r="S876" s="154"/>
      <c r="T876" s="13"/>
      <c r="U876" s="13"/>
      <c r="V876" s="11"/>
      <c r="W876" s="11"/>
      <c r="X876" s="12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</row>
    <row r="877" spans="18:61" x14ac:dyDescent="0.2">
      <c r="R877" s="11"/>
      <c r="S877" s="154"/>
      <c r="T877" s="13"/>
      <c r="U877" s="13"/>
      <c r="V877" s="11"/>
      <c r="W877" s="11"/>
      <c r="X877" s="12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</row>
    <row r="878" spans="18:61" x14ac:dyDescent="0.2">
      <c r="R878" s="11"/>
      <c r="S878" s="154"/>
      <c r="T878" s="13"/>
      <c r="U878" s="13"/>
      <c r="V878" s="11"/>
      <c r="W878" s="11"/>
      <c r="X878" s="12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</row>
    <row r="879" spans="18:61" x14ac:dyDescent="0.2">
      <c r="R879" s="11"/>
      <c r="S879" s="154"/>
      <c r="T879" s="13"/>
      <c r="U879" s="13"/>
      <c r="V879" s="11"/>
      <c r="W879" s="11"/>
      <c r="X879" s="12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</row>
    <row r="880" spans="18:61" x14ac:dyDescent="0.2">
      <c r="R880" s="11"/>
      <c r="S880" s="154"/>
      <c r="T880" s="13"/>
      <c r="U880" s="13"/>
      <c r="V880" s="11"/>
      <c r="W880" s="11"/>
      <c r="X880" s="12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</row>
    <row r="881" spans="18:61" x14ac:dyDescent="0.2">
      <c r="R881" s="11"/>
      <c r="S881" s="154"/>
      <c r="T881" s="13"/>
      <c r="U881" s="13"/>
      <c r="V881" s="11"/>
      <c r="W881" s="11"/>
      <c r="X881" s="12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</row>
    <row r="882" spans="18:61" x14ac:dyDescent="0.2">
      <c r="R882" s="11"/>
      <c r="S882" s="154"/>
      <c r="T882" s="13"/>
      <c r="U882" s="13"/>
      <c r="V882" s="11"/>
      <c r="W882" s="11"/>
      <c r="X882" s="12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</row>
    <row r="883" spans="18:61" x14ac:dyDescent="0.2">
      <c r="R883" s="11"/>
      <c r="S883" s="154"/>
      <c r="T883" s="13"/>
      <c r="U883" s="13"/>
      <c r="V883" s="11"/>
      <c r="W883" s="11"/>
      <c r="X883" s="12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</row>
    <row r="884" spans="18:61" x14ac:dyDescent="0.2">
      <c r="R884" s="11"/>
      <c r="S884" s="154"/>
      <c r="T884" s="13"/>
      <c r="U884" s="13"/>
      <c r="V884" s="11"/>
      <c r="W884" s="11"/>
      <c r="X884" s="12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</row>
    <row r="885" spans="18:61" x14ac:dyDescent="0.2">
      <c r="R885" s="11"/>
      <c r="S885" s="154"/>
      <c r="T885" s="13"/>
      <c r="U885" s="13"/>
      <c r="V885" s="11"/>
      <c r="W885" s="11"/>
      <c r="X885" s="12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</row>
    <row r="886" spans="18:61" x14ac:dyDescent="0.2">
      <c r="R886" s="11"/>
      <c r="S886" s="154"/>
      <c r="T886" s="13"/>
      <c r="U886" s="13"/>
      <c r="V886" s="11"/>
      <c r="W886" s="11"/>
      <c r="X886" s="12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</row>
    <row r="887" spans="18:61" x14ac:dyDescent="0.2">
      <c r="R887" s="11"/>
      <c r="S887" s="154"/>
      <c r="T887" s="13"/>
      <c r="U887" s="13"/>
      <c r="V887" s="11"/>
      <c r="W887" s="11"/>
      <c r="X887" s="12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</row>
    <row r="888" spans="18:61" x14ac:dyDescent="0.2">
      <c r="R888" s="11"/>
      <c r="S888" s="154"/>
      <c r="T888" s="13"/>
      <c r="U888" s="13"/>
      <c r="V888" s="11"/>
      <c r="W888" s="11"/>
      <c r="X888" s="12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</row>
    <row r="889" spans="18:61" x14ac:dyDescent="0.2">
      <c r="R889" s="11"/>
      <c r="S889" s="154"/>
      <c r="T889" s="13"/>
      <c r="U889" s="13"/>
      <c r="V889" s="11"/>
      <c r="W889" s="11"/>
      <c r="X889" s="12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</row>
    <row r="890" spans="18:61" x14ac:dyDescent="0.2">
      <c r="R890" s="11"/>
      <c r="S890" s="154"/>
      <c r="T890" s="13"/>
      <c r="U890" s="13"/>
      <c r="V890" s="11"/>
      <c r="W890" s="11"/>
      <c r="X890" s="12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</row>
    <row r="891" spans="18:61" x14ac:dyDescent="0.2">
      <c r="R891" s="11"/>
      <c r="S891" s="154"/>
      <c r="T891" s="13"/>
      <c r="U891" s="13"/>
      <c r="V891" s="11"/>
      <c r="W891" s="11"/>
      <c r="X891" s="12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</row>
    <row r="892" spans="18:61" x14ac:dyDescent="0.2">
      <c r="R892" s="11"/>
      <c r="S892" s="154"/>
      <c r="T892" s="13"/>
      <c r="U892" s="13"/>
      <c r="V892" s="11"/>
      <c r="W892" s="11"/>
      <c r="X892" s="12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</row>
    <row r="893" spans="18:61" x14ac:dyDescent="0.2">
      <c r="R893" s="11"/>
      <c r="S893" s="154"/>
      <c r="T893" s="13"/>
      <c r="U893" s="13"/>
      <c r="V893" s="11"/>
      <c r="W893" s="11"/>
      <c r="X893" s="12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</row>
    <row r="894" spans="18:61" x14ac:dyDescent="0.2">
      <c r="R894" s="11"/>
      <c r="S894" s="154"/>
      <c r="T894" s="13"/>
      <c r="U894" s="13"/>
      <c r="V894" s="11"/>
      <c r="W894" s="11"/>
      <c r="X894" s="12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</row>
    <row r="895" spans="18:61" x14ac:dyDescent="0.2">
      <c r="R895" s="11"/>
      <c r="S895" s="154"/>
      <c r="T895" s="13"/>
      <c r="U895" s="13"/>
      <c r="V895" s="11"/>
      <c r="W895" s="11"/>
      <c r="X895" s="12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</row>
    <row r="896" spans="18:61" x14ac:dyDescent="0.2">
      <c r="R896" s="11"/>
      <c r="S896" s="154"/>
      <c r="T896" s="13"/>
      <c r="U896" s="13"/>
      <c r="V896" s="11"/>
      <c r="W896" s="11"/>
      <c r="X896" s="12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</row>
    <row r="897" spans="18:61" x14ac:dyDescent="0.2">
      <c r="R897" s="11"/>
      <c r="S897" s="154"/>
      <c r="T897" s="13"/>
      <c r="U897" s="13"/>
      <c r="V897" s="11"/>
      <c r="W897" s="11"/>
      <c r="X897" s="12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</row>
    <row r="898" spans="18:61" x14ac:dyDescent="0.2">
      <c r="R898" s="11"/>
      <c r="S898" s="154"/>
      <c r="T898" s="13"/>
      <c r="U898" s="13"/>
      <c r="V898" s="11"/>
      <c r="W898" s="11"/>
      <c r="X898" s="12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</row>
    <row r="899" spans="18:61" x14ac:dyDescent="0.2">
      <c r="R899" s="11"/>
      <c r="S899" s="154"/>
      <c r="T899" s="13"/>
      <c r="U899" s="13"/>
      <c r="V899" s="11"/>
      <c r="W899" s="11"/>
      <c r="X899" s="12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</row>
    <row r="900" spans="18:61" x14ac:dyDescent="0.2">
      <c r="R900" s="11"/>
      <c r="S900" s="154"/>
      <c r="T900" s="13"/>
      <c r="U900" s="13"/>
      <c r="V900" s="11"/>
      <c r="W900" s="11"/>
      <c r="X900" s="12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</row>
    <row r="901" spans="18:61" x14ac:dyDescent="0.2">
      <c r="R901" s="11"/>
      <c r="S901" s="154"/>
      <c r="T901" s="13"/>
      <c r="U901" s="13"/>
      <c r="V901" s="11"/>
      <c r="W901" s="11"/>
      <c r="X901" s="12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</row>
    <row r="902" spans="18:61" x14ac:dyDescent="0.2">
      <c r="R902" s="11"/>
      <c r="S902" s="154"/>
      <c r="T902" s="13"/>
      <c r="U902" s="13"/>
      <c r="V902" s="11"/>
      <c r="W902" s="11"/>
      <c r="X902" s="12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</row>
    <row r="903" spans="18:61" x14ac:dyDescent="0.2">
      <c r="R903" s="11"/>
      <c r="S903" s="154"/>
      <c r="T903" s="13"/>
      <c r="U903" s="13"/>
      <c r="V903" s="11"/>
      <c r="W903" s="11"/>
      <c r="X903" s="12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</row>
    <row r="904" spans="18:61" x14ac:dyDescent="0.2">
      <c r="R904" s="11"/>
      <c r="S904" s="154"/>
      <c r="T904" s="13"/>
      <c r="U904" s="13"/>
      <c r="V904" s="11"/>
      <c r="W904" s="11"/>
      <c r="X904" s="12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</row>
    <row r="905" spans="18:61" x14ac:dyDescent="0.2">
      <c r="R905" s="11"/>
      <c r="S905" s="154"/>
      <c r="T905" s="13"/>
      <c r="U905" s="13"/>
      <c r="V905" s="11"/>
      <c r="W905" s="11"/>
      <c r="X905" s="12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</row>
    <row r="906" spans="18:61" x14ac:dyDescent="0.2">
      <c r="R906" s="11"/>
      <c r="S906" s="154"/>
      <c r="T906" s="13"/>
      <c r="U906" s="13"/>
      <c r="V906" s="11"/>
      <c r="W906" s="11"/>
      <c r="X906" s="12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</row>
    <row r="907" spans="18:61" x14ac:dyDescent="0.2">
      <c r="R907" s="11"/>
      <c r="S907" s="154"/>
      <c r="T907" s="13"/>
      <c r="U907" s="13"/>
      <c r="V907" s="11"/>
      <c r="W907" s="11"/>
      <c r="X907" s="12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</row>
    <row r="908" spans="18:61" x14ac:dyDescent="0.2">
      <c r="R908" s="11"/>
      <c r="S908" s="154"/>
      <c r="T908" s="13"/>
      <c r="U908" s="13"/>
      <c r="V908" s="11"/>
      <c r="W908" s="11"/>
      <c r="X908" s="12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</row>
    <row r="909" spans="18:61" x14ac:dyDescent="0.2">
      <c r="R909" s="11"/>
      <c r="S909" s="154"/>
      <c r="T909" s="13"/>
      <c r="U909" s="13"/>
      <c r="V909" s="11"/>
      <c r="W909" s="11"/>
      <c r="X909" s="12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</row>
    <row r="910" spans="18:61" x14ac:dyDescent="0.2">
      <c r="R910" s="11"/>
      <c r="S910" s="154"/>
      <c r="T910" s="13"/>
      <c r="U910" s="13"/>
      <c r="V910" s="11"/>
      <c r="W910" s="11"/>
      <c r="X910" s="12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</row>
    <row r="911" spans="18:61" x14ac:dyDescent="0.2">
      <c r="R911" s="11"/>
      <c r="S911" s="154"/>
      <c r="T911" s="13"/>
      <c r="U911" s="13"/>
      <c r="V911" s="11"/>
      <c r="W911" s="11"/>
      <c r="X911" s="12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</row>
    <row r="912" spans="18:61" x14ac:dyDescent="0.2">
      <c r="R912" s="11"/>
      <c r="S912" s="154"/>
      <c r="T912" s="13"/>
      <c r="U912" s="13"/>
      <c r="V912" s="11"/>
      <c r="W912" s="11"/>
      <c r="X912" s="12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</row>
    <row r="913" spans="18:61" x14ac:dyDescent="0.2">
      <c r="R913" s="11"/>
      <c r="S913" s="154"/>
      <c r="T913" s="13"/>
      <c r="U913" s="13"/>
      <c r="V913" s="11"/>
      <c r="W913" s="11"/>
      <c r="X913" s="12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</row>
    <row r="914" spans="18:61" x14ac:dyDescent="0.2">
      <c r="R914" s="11"/>
      <c r="S914" s="154"/>
      <c r="T914" s="13"/>
      <c r="U914" s="13"/>
      <c r="V914" s="11"/>
      <c r="W914" s="11"/>
      <c r="X914" s="12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</row>
    <row r="915" spans="18:61" x14ac:dyDescent="0.2">
      <c r="R915" s="11"/>
      <c r="S915" s="154"/>
      <c r="T915" s="13"/>
      <c r="U915" s="13"/>
      <c r="V915" s="11"/>
      <c r="W915" s="11"/>
      <c r="X915" s="12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</row>
    <row r="916" spans="18:61" x14ac:dyDescent="0.2">
      <c r="R916" s="11"/>
      <c r="S916" s="154"/>
      <c r="T916" s="13"/>
      <c r="U916" s="13"/>
      <c r="V916" s="11"/>
      <c r="W916" s="11"/>
      <c r="X916" s="12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</row>
    <row r="917" spans="18:61" x14ac:dyDescent="0.2">
      <c r="R917" s="11"/>
      <c r="S917" s="154"/>
      <c r="T917" s="13"/>
      <c r="U917" s="13"/>
      <c r="V917" s="11"/>
      <c r="W917" s="11"/>
      <c r="X917" s="12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</row>
    <row r="918" spans="18:61" x14ac:dyDescent="0.2">
      <c r="R918" s="11"/>
      <c r="S918" s="154"/>
      <c r="T918" s="13"/>
      <c r="U918" s="13"/>
      <c r="V918" s="11"/>
      <c r="W918" s="11"/>
      <c r="X918" s="12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</row>
    <row r="919" spans="18:61" x14ac:dyDescent="0.2">
      <c r="R919" s="11"/>
      <c r="S919" s="154"/>
      <c r="T919" s="13"/>
      <c r="U919" s="13"/>
      <c r="V919" s="11"/>
      <c r="W919" s="11"/>
      <c r="X919" s="12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</row>
    <row r="920" spans="18:61" x14ac:dyDescent="0.2">
      <c r="R920" s="11"/>
      <c r="S920" s="154"/>
      <c r="T920" s="13"/>
      <c r="U920" s="13"/>
      <c r="V920" s="11"/>
      <c r="W920" s="11"/>
      <c r="X920" s="12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</row>
    <row r="921" spans="18:61" x14ac:dyDescent="0.2">
      <c r="R921" s="11"/>
      <c r="S921" s="154"/>
      <c r="T921" s="13"/>
      <c r="U921" s="13"/>
      <c r="V921" s="11"/>
      <c r="W921" s="11"/>
      <c r="X921" s="12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</row>
    <row r="922" spans="18:61" x14ac:dyDescent="0.2">
      <c r="R922" s="11"/>
      <c r="S922" s="154"/>
      <c r="T922" s="13"/>
      <c r="U922" s="13"/>
      <c r="V922" s="11"/>
      <c r="W922" s="11"/>
      <c r="X922" s="12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</row>
    <row r="923" spans="18:61" x14ac:dyDescent="0.2">
      <c r="R923" s="11"/>
      <c r="S923" s="154"/>
      <c r="T923" s="13"/>
      <c r="U923" s="13"/>
      <c r="V923" s="11"/>
      <c r="W923" s="11"/>
      <c r="X923" s="12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</row>
    <row r="924" spans="18:61" x14ac:dyDescent="0.2">
      <c r="R924" s="11"/>
      <c r="S924" s="154"/>
      <c r="T924" s="13"/>
      <c r="U924" s="13"/>
      <c r="V924" s="11"/>
      <c r="W924" s="11"/>
      <c r="X924" s="12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</row>
    <row r="925" spans="18:61" x14ac:dyDescent="0.2">
      <c r="R925" s="11"/>
      <c r="S925" s="154"/>
      <c r="T925" s="13"/>
      <c r="U925" s="13"/>
      <c r="V925" s="11"/>
      <c r="W925" s="11"/>
      <c r="X925" s="12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</row>
    <row r="926" spans="18:61" x14ac:dyDescent="0.2">
      <c r="R926" s="11"/>
      <c r="S926" s="154"/>
      <c r="T926" s="13"/>
      <c r="U926" s="13"/>
      <c r="V926" s="11"/>
      <c r="W926" s="11"/>
      <c r="X926" s="12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</row>
    <row r="927" spans="18:61" x14ac:dyDescent="0.2">
      <c r="R927" s="11"/>
      <c r="S927" s="154"/>
      <c r="T927" s="13"/>
      <c r="U927" s="13"/>
      <c r="V927" s="11"/>
      <c r="W927" s="11"/>
      <c r="X927" s="12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</row>
    <row r="928" spans="18:61" x14ac:dyDescent="0.2">
      <c r="R928" s="11"/>
      <c r="S928" s="154"/>
      <c r="T928" s="13"/>
      <c r="U928" s="13"/>
      <c r="V928" s="11"/>
      <c r="W928" s="11"/>
      <c r="X928" s="12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</row>
    <row r="929" spans="18:61" x14ac:dyDescent="0.2">
      <c r="R929" s="11"/>
      <c r="S929" s="154"/>
      <c r="T929" s="13"/>
      <c r="U929" s="13"/>
      <c r="V929" s="11"/>
      <c r="W929" s="11"/>
      <c r="X929" s="12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</row>
    <row r="930" spans="18:61" x14ac:dyDescent="0.2">
      <c r="R930" s="11"/>
      <c r="S930" s="154"/>
      <c r="T930" s="13"/>
      <c r="U930" s="13"/>
      <c r="V930" s="11"/>
      <c r="W930" s="11"/>
      <c r="X930" s="12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</row>
    <row r="931" spans="18:61" x14ac:dyDescent="0.2">
      <c r="R931" s="11"/>
      <c r="S931" s="154"/>
      <c r="T931" s="13"/>
      <c r="U931" s="13"/>
      <c r="V931" s="11"/>
      <c r="W931" s="11"/>
      <c r="X931" s="12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</row>
    <row r="932" spans="18:61" x14ac:dyDescent="0.2">
      <c r="R932" s="11"/>
      <c r="S932" s="154"/>
      <c r="T932" s="13"/>
      <c r="U932" s="13"/>
      <c r="V932" s="11"/>
      <c r="W932" s="11"/>
      <c r="X932" s="12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</row>
    <row r="933" spans="18:61" x14ac:dyDescent="0.2">
      <c r="R933" s="11"/>
      <c r="S933" s="154"/>
      <c r="T933" s="13"/>
      <c r="U933" s="13"/>
      <c r="V933" s="11"/>
      <c r="W933" s="11"/>
      <c r="X933" s="12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</row>
    <row r="934" spans="18:61" x14ac:dyDescent="0.2">
      <c r="R934" s="11"/>
      <c r="S934" s="154"/>
      <c r="T934" s="13"/>
      <c r="U934" s="13"/>
      <c r="V934" s="11"/>
      <c r="W934" s="11"/>
      <c r="X934" s="12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</row>
    <row r="935" spans="18:61" x14ac:dyDescent="0.2">
      <c r="R935" s="11"/>
      <c r="S935" s="154"/>
      <c r="T935" s="13"/>
      <c r="U935" s="13"/>
      <c r="V935" s="11"/>
      <c r="W935" s="11"/>
      <c r="X935" s="12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</row>
    <row r="936" spans="18:61" x14ac:dyDescent="0.2">
      <c r="R936" s="11"/>
      <c r="S936" s="154"/>
      <c r="T936" s="13"/>
      <c r="U936" s="13"/>
      <c r="V936" s="11"/>
      <c r="W936" s="11"/>
      <c r="X936" s="12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</row>
    <row r="937" spans="18:61" x14ac:dyDescent="0.2">
      <c r="R937" s="11"/>
      <c r="S937" s="154"/>
      <c r="T937" s="13"/>
      <c r="U937" s="13"/>
      <c r="V937" s="11"/>
      <c r="W937" s="11"/>
      <c r="X937" s="12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</row>
    <row r="938" spans="18:61" x14ac:dyDescent="0.2">
      <c r="R938" s="11"/>
      <c r="S938" s="154"/>
      <c r="T938" s="13"/>
      <c r="U938" s="13"/>
      <c r="V938" s="11"/>
      <c r="W938" s="11"/>
      <c r="X938" s="12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</row>
    <row r="939" spans="18:61" x14ac:dyDescent="0.2">
      <c r="R939" s="11"/>
      <c r="S939" s="154"/>
      <c r="T939" s="13"/>
      <c r="U939" s="13"/>
      <c r="V939" s="11"/>
      <c r="W939" s="11"/>
      <c r="X939" s="12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</row>
    <row r="940" spans="18:61" x14ac:dyDescent="0.2">
      <c r="R940" s="11"/>
      <c r="S940" s="154"/>
      <c r="T940" s="13"/>
      <c r="U940" s="13"/>
      <c r="V940" s="11"/>
      <c r="W940" s="11"/>
      <c r="X940" s="12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</row>
    <row r="941" spans="18:61" x14ac:dyDescent="0.2">
      <c r="R941" s="11"/>
      <c r="S941" s="154"/>
      <c r="T941" s="13"/>
      <c r="U941" s="13"/>
      <c r="V941" s="11"/>
      <c r="W941" s="11"/>
      <c r="X941" s="12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</row>
    <row r="942" spans="18:61" x14ac:dyDescent="0.2">
      <c r="R942" s="11"/>
      <c r="S942" s="154"/>
      <c r="T942" s="13"/>
      <c r="U942" s="13"/>
      <c r="V942" s="11"/>
      <c r="W942" s="11"/>
      <c r="X942" s="12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</row>
    <row r="943" spans="18:61" x14ac:dyDescent="0.2">
      <c r="R943" s="11"/>
      <c r="S943" s="154"/>
      <c r="T943" s="13"/>
      <c r="U943" s="13"/>
      <c r="V943" s="11"/>
      <c r="W943" s="11"/>
      <c r="X943" s="12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</row>
    <row r="944" spans="18:61" x14ac:dyDescent="0.2">
      <c r="R944" s="11"/>
      <c r="S944" s="154"/>
      <c r="T944" s="13"/>
      <c r="U944" s="13"/>
      <c r="V944" s="11"/>
      <c r="W944" s="11"/>
      <c r="X944" s="12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</row>
    <row r="945" spans="18:61" x14ac:dyDescent="0.2">
      <c r="R945" s="11"/>
      <c r="S945" s="154"/>
      <c r="T945" s="13"/>
      <c r="U945" s="13"/>
      <c r="V945" s="11"/>
      <c r="W945" s="11"/>
      <c r="X945" s="12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</row>
    <row r="946" spans="18:61" x14ac:dyDescent="0.2">
      <c r="R946" s="11"/>
      <c r="S946" s="154"/>
      <c r="T946" s="13"/>
      <c r="U946" s="13"/>
      <c r="V946" s="11"/>
      <c r="W946" s="11"/>
      <c r="X946" s="12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</row>
    <row r="947" spans="18:61" x14ac:dyDescent="0.2">
      <c r="R947" s="11"/>
      <c r="S947" s="154"/>
      <c r="T947" s="13"/>
      <c r="U947" s="13"/>
      <c r="V947" s="11"/>
      <c r="W947" s="11"/>
      <c r="X947" s="12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</row>
    <row r="948" spans="18:61" x14ac:dyDescent="0.2">
      <c r="R948" s="11"/>
      <c r="S948" s="154"/>
      <c r="T948" s="13"/>
      <c r="U948" s="13"/>
      <c r="V948" s="11"/>
      <c r="W948" s="11"/>
      <c r="X948" s="12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</row>
    <row r="949" spans="18:61" x14ac:dyDescent="0.2">
      <c r="R949" s="11"/>
      <c r="S949" s="154"/>
      <c r="T949" s="13"/>
      <c r="U949" s="13"/>
      <c r="V949" s="11"/>
      <c r="W949" s="11"/>
      <c r="X949" s="12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</row>
    <row r="950" spans="18:61" x14ac:dyDescent="0.2">
      <c r="R950" s="11"/>
      <c r="S950" s="154"/>
      <c r="T950" s="13"/>
      <c r="U950" s="13"/>
      <c r="V950" s="11"/>
      <c r="W950" s="11"/>
      <c r="X950" s="12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</row>
    <row r="951" spans="18:61" x14ac:dyDescent="0.2">
      <c r="R951" s="11"/>
      <c r="S951" s="154"/>
      <c r="T951" s="13"/>
      <c r="U951" s="13"/>
      <c r="V951" s="11"/>
      <c r="W951" s="11"/>
      <c r="X951" s="12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</row>
    <row r="952" spans="18:61" x14ac:dyDescent="0.2">
      <c r="R952" s="11"/>
      <c r="S952" s="154"/>
      <c r="T952" s="13"/>
      <c r="U952" s="13"/>
      <c r="V952" s="11"/>
      <c r="W952" s="11"/>
      <c r="X952" s="12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</row>
    <row r="953" spans="18:61" x14ac:dyDescent="0.2">
      <c r="R953" s="11"/>
      <c r="S953" s="154"/>
      <c r="T953" s="13"/>
      <c r="U953" s="13"/>
      <c r="V953" s="11"/>
      <c r="W953" s="11"/>
      <c r="X953" s="12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</row>
    <row r="954" spans="18:61" x14ac:dyDescent="0.2">
      <c r="R954" s="11"/>
      <c r="S954" s="154"/>
      <c r="T954" s="13"/>
      <c r="U954" s="13"/>
      <c r="V954" s="11"/>
      <c r="W954" s="11"/>
      <c r="X954" s="12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</row>
    <row r="955" spans="18:61" x14ac:dyDescent="0.2">
      <c r="R955" s="11"/>
      <c r="S955" s="154"/>
      <c r="T955" s="13"/>
      <c r="U955" s="13"/>
      <c r="V955" s="11"/>
      <c r="W955" s="11"/>
      <c r="X955" s="12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</row>
    <row r="956" spans="18:61" x14ac:dyDescent="0.2">
      <c r="R956" s="11"/>
      <c r="S956" s="154"/>
      <c r="T956" s="13"/>
      <c r="U956" s="13"/>
      <c r="V956" s="11"/>
      <c r="W956" s="11"/>
      <c r="X956" s="12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</row>
    <row r="957" spans="18:61" x14ac:dyDescent="0.2">
      <c r="R957" s="11"/>
      <c r="S957" s="154"/>
      <c r="T957" s="13"/>
      <c r="U957" s="13"/>
      <c r="V957" s="11"/>
      <c r="W957" s="11"/>
      <c r="X957" s="12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</row>
    <row r="958" spans="18:61" x14ac:dyDescent="0.2">
      <c r="R958" s="11"/>
      <c r="S958" s="154"/>
      <c r="T958" s="13"/>
      <c r="U958" s="13"/>
      <c r="V958" s="11"/>
      <c r="W958" s="11"/>
      <c r="X958" s="12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</row>
    <row r="959" spans="18:61" x14ac:dyDescent="0.2">
      <c r="R959" s="11"/>
      <c r="S959" s="154"/>
      <c r="T959" s="13"/>
      <c r="U959" s="13"/>
      <c r="V959" s="11"/>
      <c r="W959" s="11"/>
      <c r="X959" s="12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</row>
    <row r="960" spans="18:61" x14ac:dyDescent="0.2">
      <c r="R960" s="11"/>
      <c r="S960" s="154"/>
      <c r="T960" s="13"/>
      <c r="U960" s="13"/>
      <c r="V960" s="11"/>
      <c r="W960" s="11"/>
      <c r="X960" s="12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</row>
    <row r="961" spans="18:61" x14ac:dyDescent="0.2">
      <c r="R961" s="11"/>
      <c r="S961" s="154"/>
      <c r="T961" s="13"/>
      <c r="U961" s="13"/>
      <c r="V961" s="11"/>
      <c r="W961" s="11"/>
      <c r="X961" s="12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</row>
    <row r="962" spans="18:61" x14ac:dyDescent="0.2">
      <c r="R962" s="11"/>
      <c r="S962" s="154"/>
      <c r="T962" s="13"/>
      <c r="U962" s="13"/>
      <c r="V962" s="11"/>
      <c r="W962" s="11"/>
      <c r="X962" s="12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</row>
    <row r="963" spans="18:61" x14ac:dyDescent="0.2">
      <c r="R963" s="11"/>
      <c r="S963" s="154"/>
      <c r="T963" s="13"/>
      <c r="U963" s="13"/>
      <c r="V963" s="11"/>
      <c r="W963" s="11"/>
      <c r="X963" s="12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</row>
    <row r="964" spans="18:61" x14ac:dyDescent="0.2">
      <c r="R964" s="11"/>
      <c r="S964" s="154"/>
      <c r="T964" s="13"/>
      <c r="U964" s="13"/>
      <c r="V964" s="11"/>
      <c r="W964" s="11"/>
      <c r="X964" s="12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</row>
    <row r="965" spans="18:61" x14ac:dyDescent="0.2">
      <c r="R965" s="11"/>
      <c r="S965" s="154"/>
      <c r="T965" s="13"/>
      <c r="U965" s="13"/>
      <c r="V965" s="11"/>
      <c r="W965" s="11"/>
      <c r="X965" s="12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</row>
    <row r="966" spans="18:61" x14ac:dyDescent="0.2">
      <c r="R966" s="11"/>
      <c r="S966" s="154"/>
      <c r="T966" s="13"/>
      <c r="U966" s="13"/>
      <c r="V966" s="11"/>
      <c r="W966" s="11"/>
      <c r="X966" s="12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</row>
    <row r="967" spans="18:61" x14ac:dyDescent="0.2">
      <c r="R967" s="11"/>
      <c r="S967" s="154"/>
      <c r="T967" s="13"/>
      <c r="U967" s="13"/>
      <c r="V967" s="11"/>
      <c r="W967" s="11"/>
      <c r="X967" s="12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</row>
    <row r="968" spans="18:61" x14ac:dyDescent="0.2">
      <c r="R968" s="11"/>
      <c r="S968" s="154"/>
      <c r="T968" s="13"/>
      <c r="U968" s="13"/>
      <c r="V968" s="11"/>
      <c r="W968" s="11"/>
      <c r="X968" s="12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</row>
    <row r="969" spans="18:61" x14ac:dyDescent="0.2">
      <c r="R969" s="11"/>
      <c r="S969" s="154"/>
      <c r="T969" s="13"/>
      <c r="U969" s="13"/>
      <c r="V969" s="11"/>
      <c r="W969" s="11"/>
      <c r="X969" s="12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</row>
    <row r="970" spans="18:61" x14ac:dyDescent="0.2">
      <c r="R970" s="11"/>
      <c r="S970" s="154"/>
      <c r="T970" s="13"/>
      <c r="U970" s="13"/>
      <c r="V970" s="11"/>
      <c r="W970" s="11"/>
      <c r="X970" s="12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</row>
    <row r="971" spans="18:61" x14ac:dyDescent="0.2">
      <c r="R971" s="11"/>
      <c r="S971" s="154"/>
      <c r="T971" s="13"/>
      <c r="U971" s="13"/>
      <c r="V971" s="11"/>
      <c r="W971" s="11"/>
      <c r="X971" s="12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</row>
    <row r="972" spans="18:61" x14ac:dyDescent="0.2">
      <c r="R972" s="11"/>
      <c r="S972" s="154"/>
      <c r="T972" s="13"/>
      <c r="U972" s="13"/>
      <c r="V972" s="11"/>
      <c r="W972" s="11"/>
      <c r="X972" s="12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</row>
    <row r="973" spans="18:61" x14ac:dyDescent="0.2">
      <c r="R973" s="11"/>
      <c r="S973" s="154"/>
      <c r="T973" s="13"/>
      <c r="U973" s="13"/>
      <c r="V973" s="11"/>
      <c r="W973" s="11"/>
      <c r="X973" s="12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</row>
    <row r="974" spans="18:61" x14ac:dyDescent="0.2">
      <c r="R974" s="11"/>
      <c r="S974" s="154"/>
      <c r="T974" s="13"/>
      <c r="U974" s="13"/>
      <c r="V974" s="11"/>
      <c r="W974" s="11"/>
      <c r="X974" s="12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</row>
    <row r="975" spans="18:61" x14ac:dyDescent="0.2">
      <c r="R975" s="11"/>
      <c r="S975" s="154"/>
      <c r="T975" s="13"/>
      <c r="U975" s="13"/>
      <c r="V975" s="11"/>
      <c r="W975" s="11"/>
      <c r="X975" s="12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</row>
    <row r="976" spans="18:61" x14ac:dyDescent="0.2">
      <c r="R976" s="11"/>
      <c r="S976" s="154"/>
      <c r="T976" s="13"/>
      <c r="U976" s="13"/>
      <c r="V976" s="11"/>
      <c r="W976" s="11"/>
      <c r="X976" s="12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</row>
    <row r="977" spans="18:61" x14ac:dyDescent="0.2">
      <c r="R977" s="11"/>
      <c r="S977" s="154"/>
      <c r="T977" s="13"/>
      <c r="U977" s="13"/>
      <c r="V977" s="11"/>
      <c r="W977" s="11"/>
      <c r="X977" s="12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</row>
    <row r="978" spans="18:61" x14ac:dyDescent="0.2">
      <c r="R978" s="11"/>
      <c r="S978" s="154"/>
      <c r="T978" s="13"/>
      <c r="U978" s="13"/>
      <c r="V978" s="11"/>
      <c r="W978" s="11"/>
      <c r="X978" s="12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</row>
    <row r="979" spans="18:61" x14ac:dyDescent="0.2">
      <c r="R979" s="11"/>
      <c r="S979" s="154"/>
      <c r="T979" s="13"/>
      <c r="U979" s="13"/>
      <c r="V979" s="11"/>
      <c r="W979" s="11"/>
      <c r="X979" s="12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</row>
    <row r="980" spans="18:61" x14ac:dyDescent="0.2">
      <c r="R980" s="11"/>
      <c r="S980" s="154"/>
      <c r="T980" s="13"/>
      <c r="U980" s="13"/>
      <c r="V980" s="11"/>
      <c r="W980" s="11"/>
      <c r="X980" s="12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</row>
    <row r="981" spans="18:61" x14ac:dyDescent="0.2">
      <c r="R981" s="11"/>
      <c r="S981" s="154"/>
      <c r="T981" s="13"/>
      <c r="U981" s="13"/>
      <c r="V981" s="11"/>
      <c r="W981" s="11"/>
      <c r="X981" s="12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</row>
    <row r="982" spans="18:61" x14ac:dyDescent="0.2">
      <c r="R982" s="11"/>
      <c r="S982" s="154"/>
      <c r="T982" s="13"/>
      <c r="U982" s="13"/>
      <c r="V982" s="11"/>
      <c r="W982" s="11"/>
      <c r="X982" s="12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</row>
    <row r="983" spans="18:61" x14ac:dyDescent="0.2">
      <c r="R983" s="11"/>
      <c r="S983" s="154"/>
      <c r="T983" s="13"/>
      <c r="U983" s="13"/>
      <c r="V983" s="11"/>
      <c r="W983" s="11"/>
      <c r="X983" s="12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</row>
    <row r="984" spans="18:61" x14ac:dyDescent="0.2">
      <c r="R984" s="11"/>
      <c r="S984" s="154"/>
      <c r="T984" s="13"/>
      <c r="U984" s="13"/>
      <c r="V984" s="11"/>
      <c r="W984" s="11"/>
      <c r="X984" s="12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</row>
    <row r="985" spans="18:61" x14ac:dyDescent="0.2">
      <c r="R985" s="11"/>
      <c r="S985" s="154"/>
      <c r="T985" s="13"/>
      <c r="U985" s="13"/>
      <c r="V985" s="11"/>
      <c r="W985" s="11"/>
      <c r="X985" s="12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</row>
    <row r="986" spans="18:61" x14ac:dyDescent="0.2">
      <c r="R986" s="11"/>
      <c r="S986" s="154"/>
      <c r="T986" s="13"/>
      <c r="U986" s="13"/>
      <c r="V986" s="11"/>
      <c r="W986" s="11"/>
      <c r="X986" s="12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</row>
    <row r="987" spans="18:61" x14ac:dyDescent="0.2">
      <c r="R987" s="11"/>
      <c r="S987" s="154"/>
      <c r="T987" s="13"/>
      <c r="U987" s="13"/>
      <c r="V987" s="11"/>
      <c r="W987" s="11"/>
      <c r="X987" s="12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</row>
    <row r="988" spans="18:61" x14ac:dyDescent="0.2">
      <c r="R988" s="11"/>
      <c r="S988" s="154"/>
      <c r="T988" s="13"/>
      <c r="U988" s="13"/>
      <c r="V988" s="11"/>
      <c r="W988" s="11"/>
      <c r="X988" s="12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</row>
    <row r="989" spans="18:61" x14ac:dyDescent="0.2">
      <c r="R989" s="11"/>
      <c r="S989" s="154"/>
      <c r="T989" s="13"/>
      <c r="U989" s="13"/>
      <c r="V989" s="11"/>
      <c r="W989" s="11"/>
      <c r="X989" s="12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</row>
    <row r="990" spans="18:61" x14ac:dyDescent="0.2">
      <c r="R990" s="11"/>
      <c r="S990" s="154"/>
      <c r="T990" s="13"/>
      <c r="U990" s="13"/>
      <c r="V990" s="11"/>
      <c r="W990" s="11"/>
      <c r="X990" s="12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</row>
    <row r="991" spans="18:61" x14ac:dyDescent="0.2">
      <c r="R991" s="11"/>
      <c r="S991" s="154"/>
      <c r="T991" s="13"/>
      <c r="U991" s="13"/>
      <c r="V991" s="11"/>
      <c r="W991" s="11"/>
      <c r="X991" s="12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</row>
    <row r="992" spans="18:61" x14ac:dyDescent="0.2">
      <c r="R992" s="11"/>
      <c r="S992" s="154"/>
      <c r="T992" s="13"/>
      <c r="U992" s="13"/>
      <c r="V992" s="11"/>
      <c r="W992" s="11"/>
      <c r="X992" s="12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</row>
    <row r="993" spans="18:61" x14ac:dyDescent="0.2">
      <c r="R993" s="11"/>
      <c r="S993" s="154"/>
      <c r="T993" s="13"/>
      <c r="U993" s="13"/>
      <c r="V993" s="11"/>
      <c r="W993" s="11"/>
      <c r="X993" s="12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</row>
    <row r="994" spans="18:61" x14ac:dyDescent="0.2">
      <c r="R994" s="11"/>
      <c r="S994" s="154"/>
      <c r="T994" s="13"/>
      <c r="U994" s="13"/>
      <c r="V994" s="11"/>
      <c r="W994" s="11"/>
      <c r="X994" s="12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</row>
    <row r="995" spans="18:61" x14ac:dyDescent="0.2">
      <c r="R995" s="11"/>
      <c r="S995" s="154"/>
      <c r="T995" s="13"/>
      <c r="U995" s="13"/>
      <c r="V995" s="11"/>
      <c r="W995" s="11"/>
      <c r="X995" s="12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</row>
    <row r="996" spans="18:61" x14ac:dyDescent="0.2">
      <c r="R996" s="11"/>
      <c r="S996" s="154"/>
      <c r="T996" s="13"/>
      <c r="U996" s="13"/>
      <c r="V996" s="11"/>
      <c r="W996" s="11"/>
      <c r="X996" s="12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</row>
    <row r="997" spans="18:61" x14ac:dyDescent="0.2">
      <c r="R997" s="11"/>
      <c r="S997" s="154"/>
      <c r="T997" s="13"/>
      <c r="U997" s="13"/>
      <c r="V997" s="11"/>
      <c r="W997" s="11"/>
      <c r="X997" s="12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</row>
    <row r="998" spans="18:61" x14ac:dyDescent="0.2">
      <c r="R998" s="11"/>
      <c r="S998" s="154"/>
      <c r="T998" s="13"/>
      <c r="U998" s="13"/>
      <c r="V998" s="11"/>
      <c r="W998" s="11"/>
      <c r="X998" s="12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</row>
    <row r="999" spans="18:61" x14ac:dyDescent="0.2">
      <c r="R999" s="11"/>
      <c r="S999" s="154"/>
      <c r="T999" s="13"/>
      <c r="U999" s="13"/>
      <c r="V999" s="11"/>
      <c r="W999" s="11"/>
      <c r="X999" s="12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</row>
    <row r="1000" spans="18:61" x14ac:dyDescent="0.2">
      <c r="R1000" s="11"/>
      <c r="S1000" s="154"/>
      <c r="T1000" s="13"/>
      <c r="U1000" s="13"/>
      <c r="V1000" s="11"/>
      <c r="W1000" s="11"/>
      <c r="X1000" s="12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</row>
    <row r="1001" spans="18:61" x14ac:dyDescent="0.2">
      <c r="R1001" s="11"/>
      <c r="S1001" s="154"/>
      <c r="T1001" s="13"/>
      <c r="U1001" s="13"/>
      <c r="V1001" s="11"/>
      <c r="W1001" s="11"/>
      <c r="X1001" s="12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</row>
    <row r="1002" spans="18:61" x14ac:dyDescent="0.2">
      <c r="R1002" s="11"/>
      <c r="S1002" s="154"/>
      <c r="T1002" s="13"/>
      <c r="U1002" s="13"/>
      <c r="V1002" s="11"/>
      <c r="W1002" s="11"/>
      <c r="X1002" s="12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</row>
    <row r="1003" spans="18:61" x14ac:dyDescent="0.2">
      <c r="R1003" s="11"/>
      <c r="S1003" s="154"/>
      <c r="T1003" s="13"/>
      <c r="U1003" s="13"/>
      <c r="V1003" s="11"/>
      <c r="W1003" s="11"/>
      <c r="X1003" s="12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</row>
    <row r="1004" spans="18:61" x14ac:dyDescent="0.2">
      <c r="R1004" s="11"/>
      <c r="S1004" s="154"/>
      <c r="T1004" s="13"/>
      <c r="U1004" s="13"/>
      <c r="V1004" s="11"/>
      <c r="W1004" s="11"/>
      <c r="X1004" s="12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</row>
    <row r="1005" spans="18:61" x14ac:dyDescent="0.2">
      <c r="R1005" s="11"/>
      <c r="S1005" s="154"/>
      <c r="T1005" s="13"/>
      <c r="U1005" s="13"/>
      <c r="V1005" s="11"/>
      <c r="W1005" s="11"/>
      <c r="X1005" s="12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</row>
    <row r="1006" spans="18:61" x14ac:dyDescent="0.2">
      <c r="R1006" s="11"/>
      <c r="S1006" s="154"/>
      <c r="T1006" s="13"/>
      <c r="U1006" s="13"/>
      <c r="V1006" s="11"/>
      <c r="W1006" s="11"/>
      <c r="X1006" s="12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</row>
    <row r="1007" spans="18:61" x14ac:dyDescent="0.2">
      <c r="R1007" s="11"/>
      <c r="S1007" s="154"/>
      <c r="T1007" s="13"/>
      <c r="U1007" s="13"/>
      <c r="V1007" s="11"/>
      <c r="W1007" s="11"/>
      <c r="X1007" s="12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</row>
    <row r="1008" spans="18:61" x14ac:dyDescent="0.2">
      <c r="R1008" s="11"/>
      <c r="S1008" s="154"/>
      <c r="T1008" s="13"/>
      <c r="U1008" s="13"/>
      <c r="V1008" s="11"/>
      <c r="W1008" s="11"/>
      <c r="X1008" s="12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</row>
    <row r="1009" spans="18:61" x14ac:dyDescent="0.2">
      <c r="R1009" s="11"/>
      <c r="S1009" s="154"/>
      <c r="T1009" s="13"/>
      <c r="U1009" s="13"/>
      <c r="V1009" s="11"/>
      <c r="W1009" s="11"/>
      <c r="X1009" s="12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</row>
    <row r="1010" spans="18:61" x14ac:dyDescent="0.2">
      <c r="R1010" s="11"/>
      <c r="S1010" s="154"/>
      <c r="T1010" s="13"/>
      <c r="U1010" s="13"/>
      <c r="V1010" s="11"/>
      <c r="W1010" s="11"/>
      <c r="X1010" s="12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</row>
    <row r="1011" spans="18:61" x14ac:dyDescent="0.2">
      <c r="R1011" s="11"/>
      <c r="S1011" s="154"/>
      <c r="T1011" s="13"/>
      <c r="U1011" s="13"/>
      <c r="V1011" s="11"/>
      <c r="W1011" s="11"/>
      <c r="X1011" s="12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</row>
    <row r="1012" spans="18:61" x14ac:dyDescent="0.2">
      <c r="R1012" s="11"/>
      <c r="S1012" s="154"/>
      <c r="T1012" s="13"/>
      <c r="U1012" s="13"/>
      <c r="V1012" s="11"/>
      <c r="W1012" s="11"/>
      <c r="X1012" s="12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</row>
    <row r="1013" spans="18:61" x14ac:dyDescent="0.2">
      <c r="R1013" s="11"/>
      <c r="S1013" s="154"/>
      <c r="T1013" s="13"/>
      <c r="U1013" s="13"/>
      <c r="V1013" s="11"/>
      <c r="W1013" s="11"/>
      <c r="X1013" s="12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</row>
    <row r="1014" spans="18:61" x14ac:dyDescent="0.2">
      <c r="R1014" s="11"/>
      <c r="S1014" s="154"/>
      <c r="T1014" s="13"/>
      <c r="U1014" s="13"/>
      <c r="V1014" s="11"/>
      <c r="W1014" s="11"/>
      <c r="X1014" s="12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</row>
    <row r="1015" spans="18:61" x14ac:dyDescent="0.2">
      <c r="R1015" s="11"/>
      <c r="S1015" s="154"/>
      <c r="T1015" s="13"/>
      <c r="U1015" s="13"/>
      <c r="V1015" s="11"/>
      <c r="W1015" s="11"/>
      <c r="X1015" s="12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</row>
    <row r="1016" spans="18:61" x14ac:dyDescent="0.2">
      <c r="R1016" s="11"/>
      <c r="S1016" s="154"/>
      <c r="T1016" s="13"/>
      <c r="U1016" s="13"/>
      <c r="V1016" s="11"/>
      <c r="W1016" s="11"/>
      <c r="X1016" s="12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</row>
    <row r="1017" spans="18:61" x14ac:dyDescent="0.2">
      <c r="R1017" s="11"/>
      <c r="S1017" s="154"/>
      <c r="T1017" s="13"/>
      <c r="U1017" s="13"/>
      <c r="V1017" s="11"/>
      <c r="W1017" s="11"/>
      <c r="X1017" s="12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</row>
    <row r="1018" spans="18:61" x14ac:dyDescent="0.2">
      <c r="R1018" s="11"/>
      <c r="S1018" s="154"/>
      <c r="T1018" s="13"/>
      <c r="U1018" s="13"/>
      <c r="V1018" s="11"/>
      <c r="W1018" s="11"/>
      <c r="X1018" s="12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</row>
    <row r="1019" spans="18:61" x14ac:dyDescent="0.2">
      <c r="R1019" s="11"/>
      <c r="S1019" s="154"/>
      <c r="T1019" s="13"/>
      <c r="U1019" s="13"/>
      <c r="V1019" s="11"/>
      <c r="W1019" s="11"/>
      <c r="X1019" s="12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</row>
    <row r="1020" spans="18:61" x14ac:dyDescent="0.2">
      <c r="R1020" s="11"/>
      <c r="S1020" s="154"/>
      <c r="T1020" s="13"/>
      <c r="U1020" s="13"/>
      <c r="V1020" s="11"/>
      <c r="W1020" s="11"/>
      <c r="X1020" s="12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</row>
    <row r="1021" spans="18:61" x14ac:dyDescent="0.2">
      <c r="R1021" s="11"/>
      <c r="S1021" s="154"/>
      <c r="T1021" s="13"/>
      <c r="U1021" s="13"/>
      <c r="V1021" s="11"/>
      <c r="W1021" s="11"/>
      <c r="X1021" s="12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</row>
    <row r="1022" spans="18:61" x14ac:dyDescent="0.2">
      <c r="R1022" s="11"/>
      <c r="S1022" s="154"/>
      <c r="T1022" s="13"/>
      <c r="U1022" s="13"/>
      <c r="V1022" s="11"/>
      <c r="W1022" s="11"/>
      <c r="X1022" s="12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</row>
    <row r="1023" spans="18:61" x14ac:dyDescent="0.2">
      <c r="R1023" s="11"/>
      <c r="S1023" s="154"/>
      <c r="T1023" s="13"/>
      <c r="U1023" s="13"/>
      <c r="V1023" s="11"/>
      <c r="W1023" s="11"/>
      <c r="X1023" s="12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</row>
    <row r="1024" spans="18:61" x14ac:dyDescent="0.2">
      <c r="R1024" s="11"/>
      <c r="S1024" s="154"/>
      <c r="T1024" s="13"/>
      <c r="U1024" s="13"/>
      <c r="V1024" s="11"/>
      <c r="W1024" s="11"/>
      <c r="X1024" s="12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</row>
    <row r="1025" spans="18:61" x14ac:dyDescent="0.2">
      <c r="R1025" s="11"/>
      <c r="S1025" s="154"/>
      <c r="T1025" s="13"/>
      <c r="U1025" s="13"/>
      <c r="V1025" s="11"/>
      <c r="W1025" s="11"/>
      <c r="X1025" s="12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</row>
    <row r="1026" spans="18:61" x14ac:dyDescent="0.2">
      <c r="R1026" s="11"/>
      <c r="S1026" s="154"/>
      <c r="T1026" s="13"/>
      <c r="U1026" s="13"/>
      <c r="V1026" s="11"/>
      <c r="W1026" s="11"/>
      <c r="X1026" s="12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</row>
    <row r="1027" spans="18:61" x14ac:dyDescent="0.2">
      <c r="R1027" s="11"/>
      <c r="S1027" s="154"/>
      <c r="T1027" s="13"/>
      <c r="U1027" s="13"/>
      <c r="V1027" s="11"/>
      <c r="W1027" s="11"/>
      <c r="X1027" s="12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</row>
    <row r="1028" spans="18:61" x14ac:dyDescent="0.2">
      <c r="R1028" s="11"/>
      <c r="S1028" s="154"/>
      <c r="T1028" s="13"/>
      <c r="U1028" s="13"/>
      <c r="V1028" s="11"/>
      <c r="W1028" s="11"/>
      <c r="X1028" s="12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</row>
    <row r="1029" spans="18:61" x14ac:dyDescent="0.2">
      <c r="R1029" s="11"/>
      <c r="S1029" s="154"/>
      <c r="T1029" s="13"/>
      <c r="U1029" s="13"/>
      <c r="V1029" s="11"/>
      <c r="W1029" s="11"/>
      <c r="X1029" s="12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</row>
    <row r="1030" spans="18:61" x14ac:dyDescent="0.2">
      <c r="R1030" s="11"/>
      <c r="S1030" s="154"/>
      <c r="T1030" s="13"/>
      <c r="U1030" s="13"/>
      <c r="V1030" s="11"/>
      <c r="W1030" s="11"/>
      <c r="X1030" s="12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</row>
    <row r="1031" spans="18:61" x14ac:dyDescent="0.2">
      <c r="R1031" s="11"/>
      <c r="S1031" s="154"/>
      <c r="T1031" s="13"/>
      <c r="U1031" s="13"/>
      <c r="V1031" s="11"/>
      <c r="W1031" s="11"/>
      <c r="X1031" s="12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</row>
    <row r="1032" spans="18:61" x14ac:dyDescent="0.2">
      <c r="R1032" s="11"/>
      <c r="S1032" s="154"/>
      <c r="T1032" s="13"/>
      <c r="U1032" s="13"/>
      <c r="V1032" s="11"/>
      <c r="W1032" s="11"/>
      <c r="X1032" s="12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</row>
    <row r="1033" spans="18:61" x14ac:dyDescent="0.2">
      <c r="R1033" s="11"/>
      <c r="S1033" s="154"/>
      <c r="T1033" s="13"/>
      <c r="U1033" s="13"/>
      <c r="V1033" s="11"/>
      <c r="W1033" s="11"/>
      <c r="X1033" s="12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</row>
    <row r="1034" spans="18:61" x14ac:dyDescent="0.2">
      <c r="R1034" s="11"/>
      <c r="S1034" s="154"/>
      <c r="T1034" s="13"/>
      <c r="U1034" s="13"/>
      <c r="V1034" s="11"/>
      <c r="W1034" s="11"/>
      <c r="X1034" s="12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</row>
    <row r="1035" spans="18:61" x14ac:dyDescent="0.2">
      <c r="R1035" s="11"/>
      <c r="S1035" s="154"/>
      <c r="T1035" s="13"/>
      <c r="U1035" s="13"/>
      <c r="V1035" s="11"/>
      <c r="W1035" s="11"/>
      <c r="X1035" s="12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</row>
    <row r="1036" spans="18:61" x14ac:dyDescent="0.2">
      <c r="R1036" s="11"/>
      <c r="S1036" s="154"/>
      <c r="T1036" s="13"/>
      <c r="U1036" s="13"/>
      <c r="V1036" s="11"/>
      <c r="W1036" s="11"/>
      <c r="X1036" s="12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</row>
    <row r="1037" spans="18:61" x14ac:dyDescent="0.2">
      <c r="R1037" s="11"/>
      <c r="S1037" s="154"/>
      <c r="T1037" s="13"/>
      <c r="U1037" s="13"/>
      <c r="V1037" s="11"/>
      <c r="W1037" s="11"/>
      <c r="X1037" s="12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</row>
    <row r="1038" spans="18:61" x14ac:dyDescent="0.2">
      <c r="R1038" s="11"/>
      <c r="S1038" s="154"/>
      <c r="T1038" s="13"/>
      <c r="U1038" s="13"/>
      <c r="V1038" s="11"/>
      <c r="W1038" s="11"/>
      <c r="X1038" s="12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</row>
    <row r="1039" spans="18:61" x14ac:dyDescent="0.2">
      <c r="R1039" s="11"/>
      <c r="S1039" s="154"/>
      <c r="T1039" s="13"/>
      <c r="U1039" s="13"/>
      <c r="V1039" s="11"/>
      <c r="W1039" s="11"/>
      <c r="X1039" s="12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</row>
    <row r="1040" spans="18:61" x14ac:dyDescent="0.2">
      <c r="R1040" s="11"/>
      <c r="S1040" s="154"/>
      <c r="T1040" s="13"/>
      <c r="U1040" s="13"/>
      <c r="V1040" s="11"/>
      <c r="W1040" s="11"/>
      <c r="X1040" s="12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</row>
    <row r="1041" spans="18:61" x14ac:dyDescent="0.2">
      <c r="R1041" s="11"/>
      <c r="S1041" s="154"/>
      <c r="T1041" s="13"/>
      <c r="U1041" s="13"/>
      <c r="V1041" s="11"/>
      <c r="W1041" s="11"/>
      <c r="X1041" s="12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</row>
    <row r="1042" spans="18:61" x14ac:dyDescent="0.2">
      <c r="R1042" s="11"/>
      <c r="S1042" s="154"/>
      <c r="T1042" s="13"/>
      <c r="U1042" s="13"/>
      <c r="V1042" s="11"/>
      <c r="W1042" s="11"/>
      <c r="X1042" s="12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</row>
    <row r="1043" spans="18:61" x14ac:dyDescent="0.2">
      <c r="R1043" s="11"/>
      <c r="S1043" s="154"/>
      <c r="T1043" s="13"/>
      <c r="U1043" s="13"/>
      <c r="V1043" s="11"/>
      <c r="W1043" s="11"/>
      <c r="X1043" s="12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</row>
    <row r="1044" spans="18:61" x14ac:dyDescent="0.2">
      <c r="R1044" s="11"/>
      <c r="S1044" s="154"/>
      <c r="T1044" s="13"/>
      <c r="U1044" s="13"/>
      <c r="V1044" s="11"/>
      <c r="W1044" s="11"/>
      <c r="X1044" s="12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</row>
    <row r="1045" spans="18:61" x14ac:dyDescent="0.2">
      <c r="R1045" s="11"/>
      <c r="S1045" s="154"/>
      <c r="T1045" s="13"/>
      <c r="U1045" s="13"/>
      <c r="V1045" s="11"/>
      <c r="W1045" s="11"/>
      <c r="X1045" s="12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</row>
    <row r="1046" spans="18:61" x14ac:dyDescent="0.2">
      <c r="R1046" s="11"/>
      <c r="S1046" s="154"/>
      <c r="T1046" s="13"/>
      <c r="U1046" s="13"/>
      <c r="V1046" s="11"/>
      <c r="W1046" s="11"/>
      <c r="X1046" s="12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</row>
    <row r="1047" spans="18:61" x14ac:dyDescent="0.2">
      <c r="R1047" s="11"/>
      <c r="S1047" s="154"/>
      <c r="T1047" s="13"/>
      <c r="U1047" s="13"/>
      <c r="V1047" s="11"/>
      <c r="W1047" s="11"/>
      <c r="X1047" s="12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</row>
    <row r="1048" spans="18:61" x14ac:dyDescent="0.2">
      <c r="R1048" s="11"/>
      <c r="S1048" s="154"/>
      <c r="T1048" s="13"/>
      <c r="U1048" s="13"/>
      <c r="V1048" s="11"/>
      <c r="W1048" s="11"/>
      <c r="X1048" s="12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</row>
    <row r="1049" spans="18:61" x14ac:dyDescent="0.2">
      <c r="R1049" s="11"/>
      <c r="S1049" s="154"/>
      <c r="T1049" s="13"/>
      <c r="U1049" s="13"/>
      <c r="V1049" s="11"/>
      <c r="W1049" s="11"/>
      <c r="X1049" s="12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</row>
    <row r="1050" spans="18:61" x14ac:dyDescent="0.2">
      <c r="R1050" s="11"/>
      <c r="S1050" s="154"/>
      <c r="T1050" s="13"/>
      <c r="U1050" s="13"/>
      <c r="V1050" s="11"/>
      <c r="W1050" s="11"/>
      <c r="X1050" s="12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</row>
    <row r="1051" spans="18:61" x14ac:dyDescent="0.2">
      <c r="R1051" s="11"/>
      <c r="S1051" s="154"/>
      <c r="T1051" s="13"/>
      <c r="U1051" s="13"/>
      <c r="V1051" s="11"/>
      <c r="W1051" s="11"/>
      <c r="X1051" s="12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</row>
    <row r="1052" spans="18:61" x14ac:dyDescent="0.2">
      <c r="R1052" s="11"/>
      <c r="S1052" s="154"/>
      <c r="T1052" s="13"/>
      <c r="U1052" s="13"/>
      <c r="V1052" s="11"/>
      <c r="W1052" s="11"/>
      <c r="X1052" s="12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</row>
    <row r="1053" spans="18:61" x14ac:dyDescent="0.2">
      <c r="R1053" s="11"/>
      <c r="S1053" s="154"/>
      <c r="T1053" s="13"/>
      <c r="U1053" s="13"/>
      <c r="V1053" s="11"/>
      <c r="W1053" s="11"/>
      <c r="X1053" s="12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</row>
    <row r="1054" spans="18:61" x14ac:dyDescent="0.2">
      <c r="R1054" s="11"/>
      <c r="S1054" s="154"/>
      <c r="T1054" s="13"/>
      <c r="U1054" s="13"/>
      <c r="V1054" s="11"/>
      <c r="W1054" s="11"/>
      <c r="X1054" s="12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</row>
    <row r="1055" spans="18:61" x14ac:dyDescent="0.2">
      <c r="R1055" s="11"/>
      <c r="S1055" s="154"/>
      <c r="T1055" s="13"/>
      <c r="U1055" s="13"/>
      <c r="V1055" s="11"/>
      <c r="W1055" s="11"/>
      <c r="X1055" s="12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</row>
    <row r="1056" spans="18:61" x14ac:dyDescent="0.2">
      <c r="R1056" s="11"/>
      <c r="S1056" s="154"/>
      <c r="T1056" s="13"/>
      <c r="U1056" s="13"/>
      <c r="V1056" s="11"/>
      <c r="W1056" s="11"/>
      <c r="X1056" s="12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</row>
    <row r="1057" spans="18:61" x14ac:dyDescent="0.2">
      <c r="R1057" s="11"/>
      <c r="S1057" s="154"/>
      <c r="T1057" s="13"/>
      <c r="U1057" s="13"/>
      <c r="V1057" s="11"/>
      <c r="W1057" s="11"/>
      <c r="X1057" s="12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</row>
    <row r="1058" spans="18:61" x14ac:dyDescent="0.2">
      <c r="R1058" s="11"/>
      <c r="S1058" s="154"/>
      <c r="T1058" s="13"/>
      <c r="U1058" s="13"/>
      <c r="V1058" s="11"/>
      <c r="W1058" s="11"/>
      <c r="X1058" s="12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</row>
    <row r="1059" spans="18:61" x14ac:dyDescent="0.2">
      <c r="R1059" s="11"/>
      <c r="S1059" s="154"/>
      <c r="T1059" s="13"/>
      <c r="U1059" s="13"/>
      <c r="V1059" s="11"/>
      <c r="W1059" s="11"/>
      <c r="X1059" s="12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</row>
    <row r="1060" spans="18:61" x14ac:dyDescent="0.2">
      <c r="R1060" s="11"/>
      <c r="S1060" s="154"/>
      <c r="T1060" s="13"/>
      <c r="U1060" s="13"/>
      <c r="V1060" s="11"/>
      <c r="W1060" s="11"/>
      <c r="X1060" s="12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</row>
    <row r="1061" spans="18:61" x14ac:dyDescent="0.2">
      <c r="R1061" s="11"/>
      <c r="S1061" s="154"/>
      <c r="T1061" s="13"/>
      <c r="U1061" s="13"/>
      <c r="V1061" s="11"/>
      <c r="W1061" s="11"/>
      <c r="X1061" s="12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</row>
    <row r="1062" spans="18:61" x14ac:dyDescent="0.2">
      <c r="R1062" s="11"/>
      <c r="S1062" s="154"/>
      <c r="T1062" s="13"/>
      <c r="U1062" s="13"/>
      <c r="V1062" s="11"/>
      <c r="W1062" s="11"/>
      <c r="X1062" s="12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</row>
    <row r="1063" spans="18:61" x14ac:dyDescent="0.2">
      <c r="R1063" s="11"/>
      <c r="S1063" s="154"/>
      <c r="T1063" s="13"/>
      <c r="U1063" s="13"/>
      <c r="V1063" s="11"/>
      <c r="W1063" s="11"/>
      <c r="X1063" s="12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</row>
    <row r="1064" spans="18:61" x14ac:dyDescent="0.2">
      <c r="R1064" s="11"/>
      <c r="S1064" s="154"/>
      <c r="T1064" s="13"/>
      <c r="U1064" s="13"/>
      <c r="V1064" s="11"/>
      <c r="W1064" s="11"/>
      <c r="X1064" s="12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</row>
    <row r="1065" spans="18:61" x14ac:dyDescent="0.2">
      <c r="R1065" s="11"/>
      <c r="S1065" s="154"/>
      <c r="T1065" s="13"/>
      <c r="U1065" s="13"/>
      <c r="V1065" s="11"/>
      <c r="W1065" s="11"/>
      <c r="X1065" s="12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</row>
    <row r="1066" spans="18:61" x14ac:dyDescent="0.2">
      <c r="R1066" s="11"/>
      <c r="S1066" s="154"/>
      <c r="T1066" s="13"/>
      <c r="U1066" s="13"/>
      <c r="V1066" s="11"/>
      <c r="W1066" s="11"/>
      <c r="X1066" s="12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</row>
    <row r="1067" spans="18:61" x14ac:dyDescent="0.2">
      <c r="R1067" s="11"/>
      <c r="S1067" s="154"/>
      <c r="T1067" s="13"/>
      <c r="U1067" s="13"/>
      <c r="V1067" s="11"/>
      <c r="W1067" s="11"/>
      <c r="X1067" s="12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</row>
    <row r="1068" spans="18:61" x14ac:dyDescent="0.2">
      <c r="R1068" s="11"/>
      <c r="S1068" s="154"/>
      <c r="T1068" s="13"/>
      <c r="U1068" s="13"/>
      <c r="V1068" s="11"/>
      <c r="W1068" s="11"/>
      <c r="X1068" s="12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</row>
    <row r="1069" spans="18:61" x14ac:dyDescent="0.2">
      <c r="R1069" s="11"/>
      <c r="S1069" s="154"/>
      <c r="T1069" s="13"/>
      <c r="U1069" s="13"/>
      <c r="V1069" s="11"/>
      <c r="W1069" s="11"/>
      <c r="X1069" s="12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</row>
    <row r="1070" spans="18:61" x14ac:dyDescent="0.2">
      <c r="R1070" s="11"/>
      <c r="S1070" s="154"/>
      <c r="T1070" s="13"/>
      <c r="U1070" s="13"/>
      <c r="V1070" s="11"/>
      <c r="W1070" s="11"/>
      <c r="X1070" s="12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</row>
    <row r="1071" spans="18:61" x14ac:dyDescent="0.2">
      <c r="R1071" s="11"/>
      <c r="S1071" s="154"/>
      <c r="T1071" s="13"/>
      <c r="U1071" s="13"/>
      <c r="V1071" s="11"/>
      <c r="W1071" s="11"/>
      <c r="X1071" s="12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</row>
    <row r="1072" spans="18:61" x14ac:dyDescent="0.2">
      <c r="R1072" s="11"/>
      <c r="S1072" s="154"/>
      <c r="T1072" s="13"/>
      <c r="U1072" s="13"/>
      <c r="V1072" s="11"/>
      <c r="W1072" s="11"/>
      <c r="X1072" s="12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</row>
    <row r="1073" spans="18:61" x14ac:dyDescent="0.2">
      <c r="R1073" s="11"/>
      <c r="S1073" s="154"/>
      <c r="T1073" s="13"/>
      <c r="U1073" s="13"/>
      <c r="V1073" s="11"/>
      <c r="W1073" s="11"/>
      <c r="X1073" s="12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</row>
    <row r="1074" spans="18:61" x14ac:dyDescent="0.2">
      <c r="R1074" s="11"/>
      <c r="S1074" s="154"/>
      <c r="T1074" s="13"/>
      <c r="U1074" s="13"/>
      <c r="V1074" s="11"/>
      <c r="W1074" s="11"/>
      <c r="X1074" s="12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</row>
    <row r="1075" spans="18:61" x14ac:dyDescent="0.2">
      <c r="R1075" s="11"/>
      <c r="S1075" s="154"/>
      <c r="T1075" s="13"/>
      <c r="U1075" s="13"/>
      <c r="V1075" s="11"/>
      <c r="W1075" s="11"/>
      <c r="X1075" s="12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</row>
    <row r="1076" spans="18:61" x14ac:dyDescent="0.2">
      <c r="R1076" s="11"/>
      <c r="S1076" s="154"/>
      <c r="T1076" s="13"/>
      <c r="U1076" s="13"/>
      <c r="V1076" s="11"/>
      <c r="W1076" s="11"/>
      <c r="X1076" s="12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</row>
    <row r="1077" spans="18:61" x14ac:dyDescent="0.2">
      <c r="R1077" s="11"/>
      <c r="S1077" s="154"/>
      <c r="T1077" s="13"/>
      <c r="U1077" s="13"/>
      <c r="V1077" s="11"/>
      <c r="W1077" s="11"/>
      <c r="X1077" s="12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</row>
    <row r="1078" spans="18:61" x14ac:dyDescent="0.2">
      <c r="R1078" s="11"/>
      <c r="S1078" s="154"/>
      <c r="T1078" s="13"/>
      <c r="U1078" s="13"/>
      <c r="V1078" s="11"/>
      <c r="W1078" s="11"/>
      <c r="X1078" s="12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</row>
    <row r="1079" spans="18:61" x14ac:dyDescent="0.2">
      <c r="R1079" s="11"/>
      <c r="S1079" s="154"/>
      <c r="T1079" s="13"/>
      <c r="U1079" s="13"/>
      <c r="V1079" s="11"/>
      <c r="W1079" s="11"/>
      <c r="X1079" s="12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</row>
    <row r="1080" spans="18:61" x14ac:dyDescent="0.2">
      <c r="R1080" s="11"/>
      <c r="S1080" s="154"/>
      <c r="T1080" s="13"/>
      <c r="U1080" s="13"/>
      <c r="V1080" s="11"/>
      <c r="W1080" s="11"/>
      <c r="X1080" s="12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</row>
    <row r="1081" spans="18:61" x14ac:dyDescent="0.2">
      <c r="R1081" s="11"/>
      <c r="S1081" s="154"/>
      <c r="T1081" s="13"/>
      <c r="U1081" s="13"/>
      <c r="V1081" s="11"/>
      <c r="W1081" s="11"/>
      <c r="X1081" s="12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</row>
    <row r="1082" spans="18:61" x14ac:dyDescent="0.2">
      <c r="R1082" s="11"/>
      <c r="S1082" s="154"/>
      <c r="T1082" s="13"/>
      <c r="U1082" s="13"/>
      <c r="V1082" s="11"/>
      <c r="W1082" s="11"/>
      <c r="X1082" s="12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</row>
    <row r="1083" spans="18:61" x14ac:dyDescent="0.2">
      <c r="R1083" s="11"/>
      <c r="S1083" s="154"/>
      <c r="T1083" s="13"/>
      <c r="U1083" s="13"/>
      <c r="V1083" s="11"/>
      <c r="W1083" s="11"/>
      <c r="X1083" s="12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</row>
    <row r="1084" spans="18:61" x14ac:dyDescent="0.2">
      <c r="R1084" s="11"/>
      <c r="S1084" s="154"/>
      <c r="T1084" s="13"/>
      <c r="U1084" s="13"/>
      <c r="V1084" s="11"/>
      <c r="W1084" s="11"/>
      <c r="X1084" s="12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</row>
    <row r="1085" spans="18:61" x14ac:dyDescent="0.2">
      <c r="R1085" s="11"/>
      <c r="S1085" s="154"/>
      <c r="T1085" s="13"/>
      <c r="U1085" s="13"/>
      <c r="V1085" s="11"/>
      <c r="W1085" s="11"/>
      <c r="X1085" s="12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</row>
    <row r="1086" spans="18:61" x14ac:dyDescent="0.2">
      <c r="R1086" s="11"/>
      <c r="S1086" s="154"/>
      <c r="T1086" s="13"/>
      <c r="U1086" s="13"/>
      <c r="V1086" s="11"/>
      <c r="W1086" s="11"/>
      <c r="X1086" s="12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</row>
    <row r="1087" spans="18:61" x14ac:dyDescent="0.2">
      <c r="R1087" s="11"/>
      <c r="S1087" s="154"/>
      <c r="T1087" s="13"/>
      <c r="U1087" s="13"/>
      <c r="V1087" s="11"/>
      <c r="W1087" s="11"/>
      <c r="X1087" s="12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</row>
    <row r="1088" spans="18:61" x14ac:dyDescent="0.2">
      <c r="R1088" s="11"/>
      <c r="S1088" s="154"/>
      <c r="T1088" s="13"/>
      <c r="U1088" s="13"/>
      <c r="V1088" s="11"/>
      <c r="W1088" s="11"/>
      <c r="X1088" s="12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</row>
    <row r="1089" spans="18:61" x14ac:dyDescent="0.2">
      <c r="R1089" s="11"/>
      <c r="S1089" s="154"/>
      <c r="T1089" s="13"/>
      <c r="U1089" s="13"/>
      <c r="V1089" s="11"/>
      <c r="W1089" s="11"/>
      <c r="X1089" s="12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</row>
    <row r="1090" spans="18:61" x14ac:dyDescent="0.2">
      <c r="R1090" s="11"/>
      <c r="S1090" s="154"/>
      <c r="T1090" s="13"/>
      <c r="U1090" s="13"/>
      <c r="V1090" s="11"/>
      <c r="W1090" s="11"/>
      <c r="X1090" s="12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</row>
    <row r="1091" spans="18:61" x14ac:dyDescent="0.2">
      <c r="R1091" s="11"/>
      <c r="S1091" s="154"/>
      <c r="T1091" s="13"/>
      <c r="U1091" s="13"/>
      <c r="V1091" s="11"/>
      <c r="W1091" s="11"/>
      <c r="X1091" s="12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</row>
    <row r="1092" spans="18:61" x14ac:dyDescent="0.2">
      <c r="R1092" s="11"/>
      <c r="S1092" s="154"/>
      <c r="T1092" s="13"/>
      <c r="U1092" s="13"/>
      <c r="V1092" s="11"/>
      <c r="W1092" s="11"/>
      <c r="X1092" s="12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</row>
    <row r="1093" spans="18:61" x14ac:dyDescent="0.2">
      <c r="R1093" s="11"/>
      <c r="S1093" s="154"/>
      <c r="T1093" s="13"/>
      <c r="U1093" s="13"/>
      <c r="V1093" s="11"/>
      <c r="W1093" s="11"/>
      <c r="X1093" s="12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</row>
    <row r="1094" spans="18:61" x14ac:dyDescent="0.2">
      <c r="R1094" s="11"/>
      <c r="S1094" s="154"/>
      <c r="T1094" s="13"/>
      <c r="U1094" s="13"/>
      <c r="V1094" s="11"/>
      <c r="W1094" s="11"/>
      <c r="X1094" s="12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</row>
    <row r="1095" spans="18:61" x14ac:dyDescent="0.2">
      <c r="R1095" s="11"/>
      <c r="S1095" s="154"/>
      <c r="T1095" s="13"/>
      <c r="U1095" s="13"/>
      <c r="V1095" s="11"/>
      <c r="W1095" s="11"/>
      <c r="X1095" s="12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</row>
    <row r="1096" spans="18:61" x14ac:dyDescent="0.2">
      <c r="R1096" s="11"/>
      <c r="S1096" s="154"/>
      <c r="T1096" s="13"/>
      <c r="U1096" s="13"/>
      <c r="V1096" s="11"/>
      <c r="W1096" s="11"/>
      <c r="X1096" s="12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</row>
    <row r="1097" spans="18:61" x14ac:dyDescent="0.2">
      <c r="R1097" s="11"/>
      <c r="S1097" s="154"/>
      <c r="T1097" s="13"/>
      <c r="U1097" s="13"/>
      <c r="V1097" s="11"/>
      <c r="W1097" s="11"/>
      <c r="X1097" s="12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</row>
    <row r="1098" spans="18:61" x14ac:dyDescent="0.2">
      <c r="R1098" s="11"/>
      <c r="S1098" s="154"/>
      <c r="T1098" s="13"/>
      <c r="U1098" s="13"/>
      <c r="V1098" s="11"/>
      <c r="W1098" s="11"/>
      <c r="X1098" s="12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</row>
    <row r="1099" spans="18:61" x14ac:dyDescent="0.2">
      <c r="R1099" s="11"/>
      <c r="S1099" s="154"/>
      <c r="T1099" s="13"/>
      <c r="U1099" s="13"/>
      <c r="V1099" s="11"/>
      <c r="W1099" s="11"/>
      <c r="X1099" s="12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</row>
    <row r="1100" spans="18:61" x14ac:dyDescent="0.2">
      <c r="R1100" s="11"/>
      <c r="S1100" s="154"/>
      <c r="T1100" s="13"/>
      <c r="U1100" s="13"/>
      <c r="V1100" s="11"/>
      <c r="W1100" s="11"/>
      <c r="X1100" s="12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</row>
    <row r="1101" spans="18:61" x14ac:dyDescent="0.2">
      <c r="R1101" s="11"/>
      <c r="S1101" s="154"/>
      <c r="T1101" s="13"/>
      <c r="U1101" s="13"/>
      <c r="V1101" s="11"/>
      <c r="W1101" s="11"/>
      <c r="X1101" s="12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</row>
    <row r="1102" spans="18:61" x14ac:dyDescent="0.2">
      <c r="R1102" s="11"/>
      <c r="S1102" s="154"/>
      <c r="T1102" s="13"/>
      <c r="U1102" s="13"/>
      <c r="V1102" s="11"/>
      <c r="W1102" s="11"/>
      <c r="X1102" s="12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</row>
    <row r="1103" spans="18:61" x14ac:dyDescent="0.2">
      <c r="R1103" s="11"/>
      <c r="S1103" s="154"/>
      <c r="T1103" s="13"/>
      <c r="U1103" s="13"/>
      <c r="V1103" s="11"/>
      <c r="W1103" s="11"/>
      <c r="X1103" s="12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</row>
    <row r="1104" spans="18:61" x14ac:dyDescent="0.2">
      <c r="R1104" s="11"/>
      <c r="S1104" s="154"/>
      <c r="T1104" s="13"/>
      <c r="U1104" s="13"/>
      <c r="V1104" s="11"/>
      <c r="W1104" s="11"/>
      <c r="X1104" s="12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</row>
    <row r="1105" spans="18:61" x14ac:dyDescent="0.2">
      <c r="R1105" s="11"/>
      <c r="S1105" s="154"/>
      <c r="T1105" s="13"/>
      <c r="U1105" s="13"/>
      <c r="V1105" s="11"/>
      <c r="W1105" s="11"/>
      <c r="X1105" s="12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</row>
    <row r="1106" spans="18:61" x14ac:dyDescent="0.2">
      <c r="R1106" s="11"/>
      <c r="S1106" s="154"/>
      <c r="T1106" s="13"/>
      <c r="U1106" s="13"/>
      <c r="V1106" s="11"/>
      <c r="W1106" s="11"/>
      <c r="X1106" s="12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</row>
    <row r="1107" spans="18:61" x14ac:dyDescent="0.2">
      <c r="R1107" s="11"/>
      <c r="S1107" s="154"/>
      <c r="T1107" s="13"/>
      <c r="U1107" s="13"/>
      <c r="V1107" s="11"/>
      <c r="W1107" s="11"/>
      <c r="X1107" s="12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</row>
    <row r="1108" spans="18:61" x14ac:dyDescent="0.2">
      <c r="R1108" s="11"/>
      <c r="S1108" s="154"/>
      <c r="T1108" s="13"/>
      <c r="U1108" s="13"/>
      <c r="V1108" s="11"/>
      <c r="W1108" s="11"/>
      <c r="X1108" s="12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</row>
    <row r="1109" spans="18:61" x14ac:dyDescent="0.2">
      <c r="R1109" s="11"/>
      <c r="S1109" s="154"/>
      <c r="T1109" s="13"/>
      <c r="U1109" s="13"/>
      <c r="V1109" s="11"/>
      <c r="W1109" s="11"/>
      <c r="X1109" s="12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</row>
    <row r="1110" spans="18:61" x14ac:dyDescent="0.2">
      <c r="R1110" s="11"/>
      <c r="S1110" s="154"/>
      <c r="T1110" s="13"/>
      <c r="U1110" s="13"/>
      <c r="V1110" s="11"/>
      <c r="W1110" s="11"/>
      <c r="X1110" s="12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</row>
    <row r="1111" spans="18:61" x14ac:dyDescent="0.2">
      <c r="R1111" s="11"/>
      <c r="S1111" s="154"/>
      <c r="T1111" s="13"/>
      <c r="U1111" s="13"/>
      <c r="V1111" s="11"/>
      <c r="W1111" s="11"/>
      <c r="X1111" s="12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</row>
    <row r="1112" spans="18:61" x14ac:dyDescent="0.2">
      <c r="R1112" s="11"/>
      <c r="S1112" s="154"/>
      <c r="T1112" s="13"/>
      <c r="U1112" s="13"/>
      <c r="V1112" s="11"/>
      <c r="W1112" s="11"/>
      <c r="X1112" s="12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</row>
    <row r="1113" spans="18:61" x14ac:dyDescent="0.2">
      <c r="R1113" s="11"/>
      <c r="S1113" s="154"/>
      <c r="T1113" s="13"/>
      <c r="U1113" s="13"/>
      <c r="V1113" s="11"/>
      <c r="W1113" s="11"/>
      <c r="X1113" s="12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</row>
    <row r="1114" spans="18:61" x14ac:dyDescent="0.2">
      <c r="R1114" s="11"/>
      <c r="S1114" s="154"/>
      <c r="T1114" s="13"/>
      <c r="U1114" s="13"/>
      <c r="V1114" s="11"/>
      <c r="W1114" s="11"/>
      <c r="X1114" s="12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</row>
    <row r="1115" spans="18:61" x14ac:dyDescent="0.2">
      <c r="R1115" s="11"/>
      <c r="S1115" s="154"/>
      <c r="T1115" s="13"/>
      <c r="U1115" s="13"/>
      <c r="V1115" s="11"/>
      <c r="W1115" s="11"/>
      <c r="X1115" s="12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</row>
    <row r="1116" spans="18:61" x14ac:dyDescent="0.2">
      <c r="R1116" s="11"/>
      <c r="S1116" s="154"/>
      <c r="T1116" s="13"/>
      <c r="U1116" s="13"/>
      <c r="V1116" s="11"/>
      <c r="W1116" s="11"/>
      <c r="X1116" s="12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</row>
    <row r="1117" spans="18:61" x14ac:dyDescent="0.2">
      <c r="R1117" s="11"/>
      <c r="S1117" s="154"/>
      <c r="T1117" s="13"/>
      <c r="U1117" s="13"/>
      <c r="V1117" s="11"/>
      <c r="W1117" s="11"/>
      <c r="X1117" s="12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</row>
    <row r="1118" spans="18:61" x14ac:dyDescent="0.2">
      <c r="R1118" s="11"/>
      <c r="S1118" s="154"/>
      <c r="T1118" s="13"/>
      <c r="U1118" s="13"/>
      <c r="V1118" s="11"/>
      <c r="W1118" s="11"/>
      <c r="X1118" s="12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</row>
    <row r="1119" spans="18:61" x14ac:dyDescent="0.2">
      <c r="R1119" s="11"/>
      <c r="S1119" s="154"/>
      <c r="T1119" s="13"/>
      <c r="U1119" s="13"/>
      <c r="V1119" s="11"/>
      <c r="W1119" s="11"/>
      <c r="X1119" s="12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</row>
    <row r="1120" spans="18:61" x14ac:dyDescent="0.2">
      <c r="R1120" s="11"/>
      <c r="S1120" s="154"/>
      <c r="T1120" s="13"/>
      <c r="U1120" s="13"/>
      <c r="V1120" s="11"/>
      <c r="W1120" s="11"/>
      <c r="X1120" s="12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</row>
    <row r="1121" spans="18:61" x14ac:dyDescent="0.2">
      <c r="R1121" s="11"/>
      <c r="S1121" s="154"/>
      <c r="T1121" s="13"/>
      <c r="U1121" s="13"/>
      <c r="V1121" s="11"/>
      <c r="W1121" s="11"/>
      <c r="X1121" s="12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</row>
    <row r="1122" spans="18:61" x14ac:dyDescent="0.2">
      <c r="R1122" s="11"/>
      <c r="S1122" s="154"/>
      <c r="T1122" s="13"/>
      <c r="U1122" s="13"/>
      <c r="V1122" s="11"/>
      <c r="W1122" s="11"/>
      <c r="X1122" s="12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</row>
    <row r="1123" spans="18:61" x14ac:dyDescent="0.2">
      <c r="R1123" s="11"/>
      <c r="S1123" s="154"/>
      <c r="T1123" s="13"/>
      <c r="U1123" s="13"/>
      <c r="V1123" s="11"/>
      <c r="W1123" s="11"/>
      <c r="X1123" s="12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</row>
    <row r="1124" spans="18:61" x14ac:dyDescent="0.2">
      <c r="R1124" s="11"/>
      <c r="S1124" s="154"/>
      <c r="T1124" s="13"/>
      <c r="U1124" s="13"/>
      <c r="V1124" s="11"/>
      <c r="W1124" s="11"/>
      <c r="X1124" s="12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</row>
    <row r="1125" spans="18:61" x14ac:dyDescent="0.2">
      <c r="R1125" s="11"/>
      <c r="S1125" s="154"/>
      <c r="T1125" s="13"/>
      <c r="U1125" s="13"/>
      <c r="V1125" s="11"/>
      <c r="W1125" s="11"/>
      <c r="X1125" s="12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</row>
    <row r="1126" spans="18:61" x14ac:dyDescent="0.2">
      <c r="R1126" s="11"/>
      <c r="S1126" s="154"/>
      <c r="T1126" s="13"/>
      <c r="U1126" s="13"/>
      <c r="V1126" s="11"/>
      <c r="W1126" s="11"/>
      <c r="X1126" s="12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</row>
    <row r="1127" spans="18:61" x14ac:dyDescent="0.2">
      <c r="R1127" s="11"/>
      <c r="S1127" s="154"/>
      <c r="T1127" s="13"/>
      <c r="U1127" s="13"/>
      <c r="V1127" s="11"/>
      <c r="W1127" s="11"/>
      <c r="X1127" s="12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</row>
    <row r="1128" spans="18:61" x14ac:dyDescent="0.2">
      <c r="R1128" s="11"/>
      <c r="S1128" s="154"/>
      <c r="T1128" s="13"/>
      <c r="U1128" s="13"/>
      <c r="V1128" s="11"/>
      <c r="W1128" s="11"/>
      <c r="X1128" s="12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</row>
    <row r="1129" spans="18:61" x14ac:dyDescent="0.2">
      <c r="R1129" s="11"/>
      <c r="S1129" s="154"/>
      <c r="T1129" s="13"/>
      <c r="U1129" s="13"/>
      <c r="V1129" s="11"/>
      <c r="W1129" s="11"/>
      <c r="X1129" s="12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</row>
    <row r="1130" spans="18:61" x14ac:dyDescent="0.2">
      <c r="R1130" s="11"/>
      <c r="S1130" s="154"/>
      <c r="T1130" s="13"/>
      <c r="U1130" s="13"/>
      <c r="V1130" s="11"/>
      <c r="W1130" s="11"/>
      <c r="X1130" s="12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</row>
    <row r="1131" spans="18:61" x14ac:dyDescent="0.2">
      <c r="R1131" s="11"/>
      <c r="S1131" s="154"/>
      <c r="T1131" s="13"/>
      <c r="U1131" s="13"/>
      <c r="V1131" s="11"/>
      <c r="W1131" s="11"/>
      <c r="X1131" s="12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</row>
    <row r="1132" spans="18:61" x14ac:dyDescent="0.2">
      <c r="R1132" s="11"/>
      <c r="S1132" s="154"/>
      <c r="T1132" s="13"/>
      <c r="U1132" s="13"/>
      <c r="V1132" s="11"/>
      <c r="W1132" s="11"/>
      <c r="X1132" s="12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</row>
    <row r="1133" spans="18:61" x14ac:dyDescent="0.2">
      <c r="R1133" s="11"/>
      <c r="S1133" s="154"/>
      <c r="T1133" s="13"/>
      <c r="U1133" s="13"/>
      <c r="V1133" s="11"/>
      <c r="W1133" s="11"/>
      <c r="X1133" s="12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</row>
    <row r="1134" spans="18:61" x14ac:dyDescent="0.2">
      <c r="R1134" s="11"/>
      <c r="S1134" s="154"/>
      <c r="T1134" s="13"/>
      <c r="U1134" s="13"/>
      <c r="V1134" s="11"/>
      <c r="W1134" s="11"/>
      <c r="X1134" s="12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</row>
    <row r="1135" spans="18:61" x14ac:dyDescent="0.2">
      <c r="R1135" s="11"/>
      <c r="S1135" s="154"/>
      <c r="T1135" s="13"/>
      <c r="U1135" s="13"/>
      <c r="V1135" s="11"/>
      <c r="W1135" s="11"/>
      <c r="X1135" s="12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</row>
    <row r="1136" spans="18:61" x14ac:dyDescent="0.2">
      <c r="R1136" s="11"/>
      <c r="S1136" s="154"/>
      <c r="T1136" s="13"/>
      <c r="U1136" s="13"/>
      <c r="V1136" s="11"/>
      <c r="W1136" s="11"/>
      <c r="X1136" s="12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</row>
    <row r="1137" spans="18:61" x14ac:dyDescent="0.2">
      <c r="R1137" s="11"/>
      <c r="S1137" s="154"/>
      <c r="T1137" s="13"/>
      <c r="U1137" s="13"/>
      <c r="V1137" s="11"/>
      <c r="W1137" s="11"/>
      <c r="X1137" s="12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</row>
    <row r="1138" spans="18:61" x14ac:dyDescent="0.2">
      <c r="R1138" s="11"/>
      <c r="S1138" s="154"/>
      <c r="T1138" s="13"/>
      <c r="U1138" s="13"/>
      <c r="V1138" s="11"/>
      <c r="W1138" s="11"/>
      <c r="X1138" s="12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</row>
    <row r="1139" spans="18:61" x14ac:dyDescent="0.2">
      <c r="R1139" s="11"/>
      <c r="S1139" s="154"/>
      <c r="T1139" s="13"/>
      <c r="U1139" s="13"/>
      <c r="V1139" s="11"/>
      <c r="W1139" s="11"/>
      <c r="X1139" s="12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</row>
    <row r="1140" spans="18:61" x14ac:dyDescent="0.2">
      <c r="R1140" s="11"/>
      <c r="S1140" s="154"/>
      <c r="T1140" s="13"/>
      <c r="U1140" s="13"/>
      <c r="V1140" s="11"/>
      <c r="W1140" s="11"/>
      <c r="X1140" s="12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</row>
    <row r="1141" spans="18:61" x14ac:dyDescent="0.2">
      <c r="R1141" s="11"/>
      <c r="S1141" s="154"/>
      <c r="T1141" s="13"/>
      <c r="U1141" s="13"/>
      <c r="V1141" s="11"/>
      <c r="W1141" s="11"/>
      <c r="X1141" s="12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</row>
    <row r="1142" spans="18:61" x14ac:dyDescent="0.2">
      <c r="R1142" s="11"/>
      <c r="S1142" s="154"/>
      <c r="T1142" s="13"/>
      <c r="U1142" s="13"/>
      <c r="V1142" s="11"/>
      <c r="W1142" s="11"/>
      <c r="X1142" s="12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</row>
    <row r="1143" spans="18:61" x14ac:dyDescent="0.2">
      <c r="R1143" s="11"/>
      <c r="S1143" s="154"/>
      <c r="T1143" s="13"/>
      <c r="U1143" s="13"/>
      <c r="V1143" s="11"/>
      <c r="W1143" s="11"/>
      <c r="X1143" s="12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</row>
    <row r="1144" spans="18:61" x14ac:dyDescent="0.2">
      <c r="R1144" s="11"/>
      <c r="S1144" s="154"/>
      <c r="T1144" s="13"/>
      <c r="U1144" s="13"/>
      <c r="V1144" s="11"/>
      <c r="W1144" s="11"/>
      <c r="X1144" s="12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</row>
    <row r="1145" spans="18:61" x14ac:dyDescent="0.2">
      <c r="R1145" s="11"/>
      <c r="S1145" s="154"/>
      <c r="T1145" s="13"/>
      <c r="U1145" s="13"/>
      <c r="V1145" s="11"/>
      <c r="W1145" s="11"/>
      <c r="X1145" s="12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</row>
    <row r="1146" spans="18:61" x14ac:dyDescent="0.2">
      <c r="R1146" s="11"/>
      <c r="S1146" s="154"/>
      <c r="T1146" s="13"/>
      <c r="U1146" s="13"/>
      <c r="V1146" s="11"/>
      <c r="W1146" s="11"/>
      <c r="X1146" s="12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</row>
    <row r="1147" spans="18:61" x14ac:dyDescent="0.2">
      <c r="R1147" s="11"/>
      <c r="S1147" s="154"/>
      <c r="T1147" s="13"/>
      <c r="U1147" s="13"/>
      <c r="V1147" s="11"/>
      <c r="W1147" s="11"/>
      <c r="X1147" s="12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</row>
    <row r="1148" spans="18:61" x14ac:dyDescent="0.2">
      <c r="R1148" s="11"/>
      <c r="S1148" s="154"/>
      <c r="T1148" s="13"/>
      <c r="U1148" s="13"/>
      <c r="V1148" s="11"/>
      <c r="W1148" s="11"/>
      <c r="X1148" s="12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</row>
    <row r="1149" spans="18:61" x14ac:dyDescent="0.2">
      <c r="R1149" s="11"/>
      <c r="S1149" s="154"/>
      <c r="T1149" s="13"/>
      <c r="U1149" s="13"/>
      <c r="V1149" s="11"/>
      <c r="W1149" s="11"/>
      <c r="X1149" s="12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</row>
    <row r="1150" spans="18:61" x14ac:dyDescent="0.2">
      <c r="R1150" s="11"/>
      <c r="S1150" s="154"/>
      <c r="T1150" s="13"/>
      <c r="U1150" s="13"/>
      <c r="V1150" s="11"/>
      <c r="W1150" s="11"/>
      <c r="X1150" s="12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</row>
    <row r="1151" spans="18:61" x14ac:dyDescent="0.2">
      <c r="R1151" s="11"/>
      <c r="S1151" s="154"/>
      <c r="T1151" s="13"/>
      <c r="U1151" s="13"/>
      <c r="V1151" s="11"/>
      <c r="W1151" s="11"/>
      <c r="X1151" s="12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</row>
    <row r="1152" spans="18:61" x14ac:dyDescent="0.2">
      <c r="R1152" s="11"/>
      <c r="S1152" s="154"/>
      <c r="T1152" s="13"/>
      <c r="U1152" s="13"/>
      <c r="V1152" s="11"/>
      <c r="W1152" s="11"/>
      <c r="X1152" s="12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</row>
    <row r="1153" spans="18:61" x14ac:dyDescent="0.2">
      <c r="R1153" s="11"/>
      <c r="S1153" s="154"/>
      <c r="T1153" s="13"/>
      <c r="U1153" s="13"/>
      <c r="V1153" s="11"/>
      <c r="W1153" s="11"/>
      <c r="X1153" s="12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</row>
    <row r="1154" spans="18:61" x14ac:dyDescent="0.2">
      <c r="R1154" s="11"/>
      <c r="S1154" s="154"/>
      <c r="T1154" s="13"/>
      <c r="U1154" s="13"/>
      <c r="V1154" s="11"/>
      <c r="W1154" s="11"/>
      <c r="X1154" s="12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</row>
    <row r="1155" spans="18:61" x14ac:dyDescent="0.2">
      <c r="R1155" s="11"/>
      <c r="S1155" s="154"/>
      <c r="T1155" s="13"/>
      <c r="U1155" s="13"/>
      <c r="V1155" s="11"/>
      <c r="W1155" s="11"/>
      <c r="X1155" s="12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</row>
    <row r="1156" spans="18:61" x14ac:dyDescent="0.2">
      <c r="R1156" s="11"/>
      <c r="S1156" s="154"/>
      <c r="T1156" s="13"/>
      <c r="U1156" s="13"/>
      <c r="V1156" s="11"/>
      <c r="W1156" s="11"/>
      <c r="X1156" s="12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</row>
    <row r="1157" spans="18:61" x14ac:dyDescent="0.2">
      <c r="R1157" s="11"/>
      <c r="S1157" s="154"/>
      <c r="T1157" s="13"/>
      <c r="U1157" s="13"/>
      <c r="V1157" s="11"/>
      <c r="W1157" s="11"/>
      <c r="X1157" s="12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</row>
    <row r="1158" spans="18:61" x14ac:dyDescent="0.2">
      <c r="R1158" s="11"/>
      <c r="S1158" s="154"/>
      <c r="T1158" s="13"/>
      <c r="U1158" s="13"/>
      <c r="V1158" s="11"/>
      <c r="W1158" s="11"/>
      <c r="X1158" s="12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</row>
    <row r="1159" spans="18:61" x14ac:dyDescent="0.2">
      <c r="R1159" s="11"/>
      <c r="S1159" s="154"/>
      <c r="T1159" s="13"/>
      <c r="U1159" s="13"/>
      <c r="V1159" s="11"/>
      <c r="W1159" s="11"/>
      <c r="X1159" s="12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</row>
    <row r="1160" spans="18:61" x14ac:dyDescent="0.2">
      <c r="R1160" s="11"/>
      <c r="S1160" s="154"/>
      <c r="T1160" s="13"/>
      <c r="U1160" s="13"/>
      <c r="V1160" s="11"/>
      <c r="W1160" s="11"/>
      <c r="X1160" s="12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</row>
    <row r="1161" spans="18:61" x14ac:dyDescent="0.2">
      <c r="R1161" s="11"/>
      <c r="S1161" s="154"/>
      <c r="T1161" s="13"/>
      <c r="U1161" s="13"/>
      <c r="V1161" s="11"/>
      <c r="W1161" s="11"/>
      <c r="X1161" s="12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</row>
    <row r="1162" spans="18:61" x14ac:dyDescent="0.2">
      <c r="R1162" s="11"/>
      <c r="S1162" s="154"/>
      <c r="T1162" s="13"/>
      <c r="U1162" s="13"/>
      <c r="V1162" s="11"/>
      <c r="W1162" s="11"/>
      <c r="X1162" s="12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</row>
    <row r="1163" spans="18:61" x14ac:dyDescent="0.2">
      <c r="R1163" s="11"/>
      <c r="S1163" s="154"/>
      <c r="T1163" s="13"/>
      <c r="U1163" s="13"/>
      <c r="V1163" s="11"/>
      <c r="W1163" s="11"/>
      <c r="X1163" s="12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</row>
    <row r="1164" spans="18:61" x14ac:dyDescent="0.2">
      <c r="R1164" s="11"/>
      <c r="S1164" s="154"/>
      <c r="T1164" s="13"/>
      <c r="U1164" s="13"/>
      <c r="V1164" s="11"/>
      <c r="W1164" s="11"/>
      <c r="X1164" s="12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</row>
    <row r="1165" spans="18:61" x14ac:dyDescent="0.2">
      <c r="R1165" s="11"/>
      <c r="S1165" s="154"/>
      <c r="T1165" s="13"/>
      <c r="U1165" s="13"/>
      <c r="V1165" s="11"/>
      <c r="W1165" s="11"/>
      <c r="X1165" s="12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</row>
    <row r="1166" spans="18:61" x14ac:dyDescent="0.2">
      <c r="R1166" s="11"/>
      <c r="S1166" s="154"/>
      <c r="T1166" s="13"/>
      <c r="U1166" s="13"/>
      <c r="V1166" s="11"/>
      <c r="W1166" s="11"/>
      <c r="X1166" s="12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</row>
    <row r="1167" spans="18:61" x14ac:dyDescent="0.2">
      <c r="R1167" s="11"/>
      <c r="S1167" s="154"/>
      <c r="T1167" s="13"/>
      <c r="U1167" s="13"/>
      <c r="V1167" s="11"/>
      <c r="W1167" s="11"/>
      <c r="X1167" s="12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</row>
    <row r="1168" spans="18:61" x14ac:dyDescent="0.2">
      <c r="R1168" s="11"/>
      <c r="S1168" s="154"/>
      <c r="T1168" s="13"/>
      <c r="U1168" s="13"/>
      <c r="V1168" s="11"/>
      <c r="W1168" s="11"/>
      <c r="X1168" s="12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</row>
    <row r="1169" spans="18:61" x14ac:dyDescent="0.2">
      <c r="R1169" s="11"/>
      <c r="S1169" s="154"/>
      <c r="T1169" s="13"/>
      <c r="U1169" s="13"/>
      <c r="V1169" s="11"/>
      <c r="W1169" s="11"/>
      <c r="X1169" s="12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</row>
    <row r="1170" spans="18:61" x14ac:dyDescent="0.2">
      <c r="R1170" s="11"/>
      <c r="S1170" s="154"/>
      <c r="T1170" s="13"/>
      <c r="U1170" s="13"/>
      <c r="V1170" s="11"/>
      <c r="W1170" s="11"/>
      <c r="X1170" s="12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</row>
    <row r="1171" spans="18:61" x14ac:dyDescent="0.2">
      <c r="R1171" s="11"/>
      <c r="S1171" s="154"/>
      <c r="T1171" s="13"/>
      <c r="U1171" s="13"/>
      <c r="V1171" s="11"/>
      <c r="W1171" s="11"/>
      <c r="X1171" s="12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</row>
    <row r="1172" spans="18:61" x14ac:dyDescent="0.2">
      <c r="R1172" s="11"/>
      <c r="S1172" s="154"/>
      <c r="T1172" s="13"/>
      <c r="U1172" s="13"/>
      <c r="V1172" s="11"/>
      <c r="W1172" s="11"/>
      <c r="X1172" s="12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</row>
    <row r="1173" spans="18:61" x14ac:dyDescent="0.2">
      <c r="R1173" s="11"/>
      <c r="S1173" s="154"/>
      <c r="T1173" s="13"/>
      <c r="U1173" s="13"/>
      <c r="V1173" s="11"/>
      <c r="W1173" s="11"/>
      <c r="X1173" s="12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</row>
    <row r="1174" spans="18:61" x14ac:dyDescent="0.2">
      <c r="R1174" s="11"/>
      <c r="S1174" s="154"/>
      <c r="T1174" s="13"/>
      <c r="U1174" s="13"/>
      <c r="V1174" s="11"/>
      <c r="W1174" s="11"/>
      <c r="X1174" s="12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</row>
    <row r="1175" spans="18:61" x14ac:dyDescent="0.2">
      <c r="R1175" s="11"/>
      <c r="S1175" s="154"/>
      <c r="T1175" s="13"/>
      <c r="U1175" s="13"/>
      <c r="V1175" s="11"/>
      <c r="W1175" s="11"/>
      <c r="X1175" s="12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</row>
    <row r="1176" spans="18:61" x14ac:dyDescent="0.2">
      <c r="R1176" s="11"/>
      <c r="S1176" s="154"/>
      <c r="T1176" s="13"/>
      <c r="U1176" s="13"/>
      <c r="V1176" s="11"/>
      <c r="W1176" s="11"/>
      <c r="X1176" s="12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</row>
    <row r="1177" spans="18:61" x14ac:dyDescent="0.2">
      <c r="R1177" s="11"/>
      <c r="S1177" s="154"/>
      <c r="T1177" s="13"/>
      <c r="U1177" s="13"/>
      <c r="V1177" s="11"/>
      <c r="W1177" s="11"/>
      <c r="X1177" s="12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</row>
    <row r="1178" spans="18:61" x14ac:dyDescent="0.2">
      <c r="R1178" s="11"/>
      <c r="S1178" s="154"/>
      <c r="T1178" s="13"/>
      <c r="U1178" s="13"/>
      <c r="V1178" s="11"/>
      <c r="W1178" s="11"/>
      <c r="X1178" s="12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</row>
    <row r="1179" spans="18:61" x14ac:dyDescent="0.2">
      <c r="R1179" s="11"/>
      <c r="S1179" s="154"/>
      <c r="T1179" s="13"/>
      <c r="U1179" s="13"/>
      <c r="V1179" s="11"/>
      <c r="W1179" s="11"/>
      <c r="X1179" s="12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</row>
    <row r="1180" spans="18:61" x14ac:dyDescent="0.2">
      <c r="R1180" s="11"/>
      <c r="S1180" s="154"/>
      <c r="T1180" s="13"/>
      <c r="U1180" s="13"/>
      <c r="V1180" s="11"/>
      <c r="W1180" s="11"/>
      <c r="X1180" s="12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</row>
    <row r="1181" spans="18:61" x14ac:dyDescent="0.2">
      <c r="R1181" s="11"/>
      <c r="S1181" s="154"/>
      <c r="T1181" s="13"/>
      <c r="U1181" s="13"/>
      <c r="V1181" s="11"/>
      <c r="W1181" s="11"/>
      <c r="X1181" s="12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</row>
    <row r="1182" spans="18:61" x14ac:dyDescent="0.2">
      <c r="R1182" s="11"/>
      <c r="S1182" s="154"/>
      <c r="T1182" s="13"/>
      <c r="U1182" s="13"/>
      <c r="V1182" s="11"/>
      <c r="W1182" s="11"/>
      <c r="X1182" s="12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</row>
    <row r="1183" spans="18:61" x14ac:dyDescent="0.2">
      <c r="R1183" s="11"/>
      <c r="S1183" s="154"/>
      <c r="T1183" s="13"/>
      <c r="U1183" s="13"/>
      <c r="V1183" s="11"/>
      <c r="W1183" s="11"/>
      <c r="X1183" s="12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</row>
    <row r="1184" spans="18:61" x14ac:dyDescent="0.2">
      <c r="R1184" s="11"/>
      <c r="S1184" s="154"/>
      <c r="T1184" s="13"/>
      <c r="U1184" s="13"/>
      <c r="V1184" s="11"/>
      <c r="W1184" s="11"/>
      <c r="X1184" s="12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</row>
    <row r="1185" spans="18:61" x14ac:dyDescent="0.2">
      <c r="R1185" s="11"/>
      <c r="S1185" s="154"/>
      <c r="T1185" s="13"/>
      <c r="U1185" s="13"/>
      <c r="V1185" s="11"/>
      <c r="W1185" s="11"/>
      <c r="X1185" s="12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</row>
    <row r="1186" spans="18:61" x14ac:dyDescent="0.2">
      <c r="R1186" s="11"/>
      <c r="S1186" s="154"/>
      <c r="T1186" s="13"/>
      <c r="U1186" s="13"/>
      <c r="V1186" s="11"/>
      <c r="W1186" s="11"/>
      <c r="X1186" s="12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</row>
    <row r="1187" spans="18:61" x14ac:dyDescent="0.2">
      <c r="R1187" s="11"/>
      <c r="S1187" s="154"/>
      <c r="T1187" s="13"/>
      <c r="U1187" s="13"/>
      <c r="V1187" s="11"/>
      <c r="W1187" s="11"/>
      <c r="X1187" s="12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</row>
    <row r="1188" spans="18:61" x14ac:dyDescent="0.2">
      <c r="R1188" s="11"/>
      <c r="S1188" s="154"/>
      <c r="T1188" s="13"/>
      <c r="U1188" s="13"/>
      <c r="V1188" s="11"/>
      <c r="W1188" s="11"/>
      <c r="X1188" s="12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</row>
    <row r="1189" spans="18:61" x14ac:dyDescent="0.2">
      <c r="R1189" s="11"/>
      <c r="S1189" s="154"/>
      <c r="T1189" s="13"/>
      <c r="U1189" s="13"/>
      <c r="V1189" s="11"/>
      <c r="W1189" s="11"/>
      <c r="X1189" s="12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</row>
    <row r="1190" spans="18:61" x14ac:dyDescent="0.2">
      <c r="R1190" s="11"/>
      <c r="S1190" s="154"/>
      <c r="T1190" s="13"/>
      <c r="U1190" s="13"/>
      <c r="V1190" s="11"/>
      <c r="W1190" s="11"/>
      <c r="X1190" s="12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</row>
    <row r="1191" spans="18:61" x14ac:dyDescent="0.2">
      <c r="R1191" s="11"/>
      <c r="S1191" s="154"/>
      <c r="T1191" s="13"/>
      <c r="U1191" s="13"/>
      <c r="V1191" s="11"/>
      <c r="W1191" s="11"/>
      <c r="X1191" s="12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</row>
    <row r="1192" spans="18:61" x14ac:dyDescent="0.2">
      <c r="R1192" s="11"/>
      <c r="S1192" s="154"/>
      <c r="T1192" s="13"/>
      <c r="U1192" s="13"/>
      <c r="V1192" s="11"/>
      <c r="W1192" s="11"/>
      <c r="X1192" s="12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</row>
    <row r="1193" spans="18:61" x14ac:dyDescent="0.2">
      <c r="R1193" s="11"/>
      <c r="S1193" s="154"/>
      <c r="T1193" s="13"/>
      <c r="U1193" s="13"/>
      <c r="V1193" s="11"/>
      <c r="W1193" s="11"/>
      <c r="X1193" s="12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</row>
    <row r="1194" spans="18:61" x14ac:dyDescent="0.2">
      <c r="R1194" s="11"/>
      <c r="S1194" s="154"/>
      <c r="T1194" s="13"/>
      <c r="U1194" s="13"/>
      <c r="V1194" s="11"/>
      <c r="W1194" s="11"/>
      <c r="X1194" s="12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</row>
    <row r="1195" spans="18:61" x14ac:dyDescent="0.2">
      <c r="R1195" s="11"/>
      <c r="S1195" s="154"/>
      <c r="T1195" s="13"/>
      <c r="U1195" s="13"/>
      <c r="V1195" s="11"/>
      <c r="W1195" s="11"/>
      <c r="X1195" s="12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</row>
    <row r="1196" spans="18:61" x14ac:dyDescent="0.2">
      <c r="R1196" s="11"/>
      <c r="S1196" s="154"/>
      <c r="T1196" s="13"/>
      <c r="U1196" s="13"/>
      <c r="V1196" s="11"/>
      <c r="W1196" s="11"/>
      <c r="X1196" s="12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</row>
    <row r="1197" spans="18:61" x14ac:dyDescent="0.2">
      <c r="R1197" s="11"/>
      <c r="S1197" s="154"/>
      <c r="T1197" s="13"/>
      <c r="U1197" s="13"/>
      <c r="V1197" s="11"/>
      <c r="W1197" s="11"/>
      <c r="X1197" s="12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</row>
    <row r="1198" spans="18:61" x14ac:dyDescent="0.2">
      <c r="R1198" s="11"/>
      <c r="S1198" s="154"/>
      <c r="T1198" s="13"/>
      <c r="U1198" s="13"/>
      <c r="V1198" s="11"/>
      <c r="W1198" s="11"/>
      <c r="X1198" s="12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</row>
    <row r="1199" spans="18:61" x14ac:dyDescent="0.2">
      <c r="R1199" s="11"/>
      <c r="S1199" s="154"/>
      <c r="T1199" s="13"/>
      <c r="U1199" s="13"/>
      <c r="V1199" s="11"/>
      <c r="W1199" s="11"/>
      <c r="X1199" s="12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</row>
    <row r="1200" spans="18:61" x14ac:dyDescent="0.2">
      <c r="R1200" s="11"/>
      <c r="S1200" s="154"/>
      <c r="T1200" s="13"/>
      <c r="U1200" s="13"/>
      <c r="V1200" s="11"/>
      <c r="W1200" s="11"/>
      <c r="X1200" s="12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</row>
    <row r="1201" spans="18:61" x14ac:dyDescent="0.2">
      <c r="R1201" s="11"/>
      <c r="S1201" s="154"/>
      <c r="T1201" s="13"/>
      <c r="U1201" s="13"/>
      <c r="V1201" s="11"/>
      <c r="W1201" s="11"/>
      <c r="X1201" s="12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</row>
    <row r="1202" spans="18:61" x14ac:dyDescent="0.2">
      <c r="R1202" s="11"/>
      <c r="S1202" s="154"/>
      <c r="T1202" s="13"/>
      <c r="U1202" s="13"/>
      <c r="V1202" s="11"/>
      <c r="W1202" s="11"/>
      <c r="X1202" s="12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</row>
    <row r="1203" spans="18:61" x14ac:dyDescent="0.2">
      <c r="R1203" s="11"/>
      <c r="S1203" s="154"/>
      <c r="T1203" s="13"/>
      <c r="U1203" s="13"/>
      <c r="V1203" s="11"/>
      <c r="W1203" s="11"/>
      <c r="X1203" s="12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</row>
    <row r="1204" spans="18:61" x14ac:dyDescent="0.2">
      <c r="R1204" s="11"/>
      <c r="S1204" s="154"/>
      <c r="T1204" s="13"/>
      <c r="U1204" s="13"/>
      <c r="V1204" s="11"/>
      <c r="W1204" s="11"/>
      <c r="X1204" s="12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</row>
    <row r="1205" spans="18:61" x14ac:dyDescent="0.2">
      <c r="R1205" s="11"/>
      <c r="S1205" s="154"/>
      <c r="T1205" s="13"/>
      <c r="U1205" s="13"/>
      <c r="V1205" s="11"/>
      <c r="W1205" s="11"/>
      <c r="X1205" s="12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</row>
    <row r="1206" spans="18:61" x14ac:dyDescent="0.2">
      <c r="R1206" s="11"/>
      <c r="S1206" s="154"/>
      <c r="T1206" s="13"/>
      <c r="U1206" s="13"/>
      <c r="V1206" s="11"/>
      <c r="W1206" s="11"/>
      <c r="X1206" s="12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</row>
    <row r="1207" spans="18:61" x14ac:dyDescent="0.2">
      <c r="R1207" s="11"/>
      <c r="S1207" s="154"/>
      <c r="T1207" s="13"/>
      <c r="U1207" s="13"/>
      <c r="V1207" s="11"/>
      <c r="W1207" s="11"/>
      <c r="X1207" s="12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</row>
    <row r="1208" spans="18:61" x14ac:dyDescent="0.2">
      <c r="R1208" s="11"/>
      <c r="S1208" s="154"/>
      <c r="T1208" s="13"/>
      <c r="U1208" s="13"/>
      <c r="V1208" s="11"/>
      <c r="W1208" s="11"/>
      <c r="X1208" s="12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</row>
    <row r="1209" spans="18:61" x14ac:dyDescent="0.2">
      <c r="R1209" s="11"/>
      <c r="S1209" s="154"/>
      <c r="T1209" s="13"/>
      <c r="U1209" s="13"/>
      <c r="V1209" s="11"/>
      <c r="W1209" s="11"/>
      <c r="X1209" s="12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</row>
    <row r="1210" spans="18:61" x14ac:dyDescent="0.2">
      <c r="R1210" s="11"/>
      <c r="S1210" s="154"/>
      <c r="T1210" s="13"/>
      <c r="U1210" s="13"/>
      <c r="V1210" s="11"/>
      <c r="W1210" s="11"/>
      <c r="X1210" s="12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</row>
    <row r="1211" spans="18:61" x14ac:dyDescent="0.2">
      <c r="R1211" s="11"/>
      <c r="S1211" s="154"/>
      <c r="T1211" s="13"/>
      <c r="U1211" s="13"/>
      <c r="V1211" s="11"/>
      <c r="W1211" s="11"/>
      <c r="X1211" s="12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</row>
    <row r="1212" spans="18:61" x14ac:dyDescent="0.2">
      <c r="R1212" s="11"/>
      <c r="S1212" s="154"/>
      <c r="T1212" s="13"/>
      <c r="U1212" s="13"/>
      <c r="V1212" s="11"/>
      <c r="W1212" s="11"/>
      <c r="X1212" s="12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</row>
    <row r="1213" spans="18:61" x14ac:dyDescent="0.2">
      <c r="R1213" s="11"/>
      <c r="S1213" s="154"/>
      <c r="T1213" s="13"/>
      <c r="U1213" s="13"/>
      <c r="V1213" s="11"/>
      <c r="W1213" s="11"/>
      <c r="X1213" s="12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</row>
    <row r="1214" spans="18:61" x14ac:dyDescent="0.2">
      <c r="R1214" s="11"/>
      <c r="S1214" s="154"/>
      <c r="T1214" s="13"/>
      <c r="U1214" s="13"/>
      <c r="V1214" s="11"/>
      <c r="W1214" s="11"/>
      <c r="X1214" s="12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</row>
    <row r="1215" spans="18:61" x14ac:dyDescent="0.2">
      <c r="R1215" s="11"/>
      <c r="S1215" s="154"/>
      <c r="T1215" s="13"/>
      <c r="U1215" s="13"/>
      <c r="V1215" s="11"/>
      <c r="W1215" s="11"/>
      <c r="X1215" s="12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</row>
    <row r="1216" spans="18:61" x14ac:dyDescent="0.2">
      <c r="R1216" s="11"/>
      <c r="S1216" s="154"/>
      <c r="T1216" s="13"/>
      <c r="U1216" s="13"/>
      <c r="V1216" s="11"/>
      <c r="W1216" s="11"/>
      <c r="X1216" s="12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</row>
    <row r="1217" spans="18:61" x14ac:dyDescent="0.2">
      <c r="R1217" s="11"/>
      <c r="S1217" s="154"/>
      <c r="T1217" s="13"/>
      <c r="U1217" s="13"/>
      <c r="V1217" s="11"/>
      <c r="W1217" s="11"/>
      <c r="X1217" s="12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</row>
    <row r="1218" spans="18:61" x14ac:dyDescent="0.2">
      <c r="R1218" s="11"/>
      <c r="S1218" s="154"/>
      <c r="T1218" s="13"/>
      <c r="U1218" s="13"/>
      <c r="V1218" s="11"/>
      <c r="W1218" s="11"/>
      <c r="X1218" s="12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</row>
    <row r="1219" spans="18:61" x14ac:dyDescent="0.2">
      <c r="R1219" s="11"/>
      <c r="S1219" s="154"/>
      <c r="T1219" s="13"/>
      <c r="U1219" s="13"/>
      <c r="V1219" s="11"/>
      <c r="W1219" s="11"/>
      <c r="X1219" s="12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</row>
    <row r="1220" spans="18:61" x14ac:dyDescent="0.2">
      <c r="R1220" s="11"/>
      <c r="S1220" s="154"/>
      <c r="T1220" s="13"/>
      <c r="U1220" s="13"/>
      <c r="V1220" s="11"/>
      <c r="W1220" s="11"/>
      <c r="X1220" s="12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</row>
    <row r="1221" spans="18:61" x14ac:dyDescent="0.2">
      <c r="R1221" s="11"/>
      <c r="S1221" s="154"/>
      <c r="T1221" s="13"/>
      <c r="U1221" s="13"/>
      <c r="V1221" s="11"/>
      <c r="W1221" s="11"/>
      <c r="X1221" s="12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</row>
    <row r="1222" spans="18:61" x14ac:dyDescent="0.2">
      <c r="R1222" s="11"/>
      <c r="S1222" s="154"/>
      <c r="T1222" s="13"/>
      <c r="U1222" s="13"/>
      <c r="V1222" s="11"/>
      <c r="W1222" s="11"/>
      <c r="X1222" s="12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</row>
    <row r="1223" spans="18:61" x14ac:dyDescent="0.2">
      <c r="R1223" s="11"/>
      <c r="S1223" s="154"/>
      <c r="T1223" s="13"/>
      <c r="U1223" s="13"/>
      <c r="V1223" s="11"/>
      <c r="W1223" s="11"/>
      <c r="X1223" s="12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</row>
    <row r="1224" spans="18:61" x14ac:dyDescent="0.2">
      <c r="R1224" s="11"/>
      <c r="S1224" s="154"/>
      <c r="T1224" s="13"/>
      <c r="U1224" s="13"/>
      <c r="V1224" s="11"/>
      <c r="W1224" s="11"/>
      <c r="X1224" s="12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</row>
    <row r="1225" spans="18:61" x14ac:dyDescent="0.2">
      <c r="R1225" s="11"/>
      <c r="S1225" s="154"/>
      <c r="T1225" s="13"/>
      <c r="U1225" s="13"/>
      <c r="V1225" s="11"/>
      <c r="W1225" s="11"/>
      <c r="X1225" s="12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</row>
    <row r="1226" spans="18:61" x14ac:dyDescent="0.2">
      <c r="R1226" s="11"/>
      <c r="S1226" s="154"/>
      <c r="T1226" s="13"/>
      <c r="U1226" s="13"/>
      <c r="V1226" s="11"/>
      <c r="W1226" s="11"/>
      <c r="X1226" s="12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</row>
    <row r="1227" spans="18:61" x14ac:dyDescent="0.2">
      <c r="R1227" s="11"/>
      <c r="S1227" s="154"/>
      <c r="T1227" s="13"/>
      <c r="U1227" s="13"/>
      <c r="V1227" s="11"/>
      <c r="W1227" s="11"/>
      <c r="X1227" s="12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</row>
    <row r="1228" spans="18:61" x14ac:dyDescent="0.2">
      <c r="R1228" s="11"/>
      <c r="S1228" s="154"/>
      <c r="T1228" s="13"/>
      <c r="U1228" s="13"/>
      <c r="V1228" s="11"/>
      <c r="W1228" s="11"/>
      <c r="X1228" s="12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</row>
    <row r="1229" spans="18:61" x14ac:dyDescent="0.2">
      <c r="R1229" s="11"/>
      <c r="S1229" s="154"/>
      <c r="T1229" s="13"/>
      <c r="U1229" s="13"/>
      <c r="V1229" s="11"/>
      <c r="W1229" s="11"/>
      <c r="X1229" s="12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</row>
    <row r="1230" spans="18:61" x14ac:dyDescent="0.2">
      <c r="R1230" s="11"/>
      <c r="S1230" s="154"/>
      <c r="T1230" s="13"/>
      <c r="U1230" s="13"/>
      <c r="V1230" s="11"/>
      <c r="W1230" s="11"/>
      <c r="X1230" s="12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</row>
    <row r="1231" spans="18:61" x14ac:dyDescent="0.2">
      <c r="R1231" s="11"/>
      <c r="S1231" s="154"/>
      <c r="T1231" s="13"/>
      <c r="U1231" s="13"/>
      <c r="V1231" s="11"/>
      <c r="W1231" s="11"/>
      <c r="X1231" s="12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</row>
    <row r="1232" spans="18:61" x14ac:dyDescent="0.2">
      <c r="R1232" s="11"/>
      <c r="S1232" s="154"/>
      <c r="T1232" s="13"/>
      <c r="U1232" s="13"/>
      <c r="V1232" s="11"/>
      <c r="W1232" s="11"/>
      <c r="X1232" s="12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</row>
    <row r="1233" spans="18:61" x14ac:dyDescent="0.2">
      <c r="R1233" s="11"/>
      <c r="S1233" s="154"/>
      <c r="T1233" s="13"/>
      <c r="U1233" s="13"/>
      <c r="V1233" s="11"/>
      <c r="W1233" s="11"/>
      <c r="X1233" s="12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</row>
    <row r="1234" spans="18:61" x14ac:dyDescent="0.2">
      <c r="R1234" s="11"/>
      <c r="S1234" s="154"/>
      <c r="T1234" s="13"/>
      <c r="U1234" s="13"/>
      <c r="V1234" s="11"/>
      <c r="W1234" s="11"/>
      <c r="X1234" s="12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</row>
    <row r="1235" spans="18:61" x14ac:dyDescent="0.2">
      <c r="R1235" s="11"/>
      <c r="S1235" s="154"/>
      <c r="T1235" s="13"/>
      <c r="U1235" s="13"/>
      <c r="V1235" s="11"/>
      <c r="W1235" s="11"/>
      <c r="X1235" s="12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</row>
    <row r="1236" spans="18:61" x14ac:dyDescent="0.2">
      <c r="R1236" s="11"/>
      <c r="S1236" s="154"/>
      <c r="T1236" s="13"/>
      <c r="U1236" s="13"/>
      <c r="V1236" s="11"/>
      <c r="W1236" s="11"/>
      <c r="X1236" s="12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</row>
    <row r="1237" spans="18:61" x14ac:dyDescent="0.2">
      <c r="R1237" s="11"/>
      <c r="S1237" s="154"/>
      <c r="T1237" s="13"/>
      <c r="U1237" s="13"/>
      <c r="V1237" s="11"/>
      <c r="W1237" s="11"/>
      <c r="X1237" s="12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</row>
    <row r="1238" spans="18:61" x14ac:dyDescent="0.2">
      <c r="R1238" s="11"/>
      <c r="S1238" s="154"/>
      <c r="T1238" s="13"/>
      <c r="U1238" s="13"/>
      <c r="V1238" s="11"/>
      <c r="W1238" s="11"/>
      <c r="X1238" s="12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</row>
    <row r="1239" spans="18:61" x14ac:dyDescent="0.2">
      <c r="R1239" s="11"/>
      <c r="S1239" s="154"/>
      <c r="T1239" s="13"/>
      <c r="U1239" s="13"/>
      <c r="V1239" s="11"/>
      <c r="W1239" s="11"/>
      <c r="X1239" s="12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</row>
    <row r="1240" spans="18:61" x14ac:dyDescent="0.2">
      <c r="R1240" s="11"/>
      <c r="S1240" s="154"/>
      <c r="T1240" s="13"/>
      <c r="U1240" s="13"/>
      <c r="V1240" s="11"/>
      <c r="W1240" s="11"/>
      <c r="X1240" s="12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</row>
    <row r="1241" spans="18:61" x14ac:dyDescent="0.2">
      <c r="R1241" s="11"/>
      <c r="S1241" s="154"/>
      <c r="T1241" s="13"/>
      <c r="U1241" s="13"/>
      <c r="V1241" s="11"/>
      <c r="W1241" s="11"/>
      <c r="X1241" s="12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</row>
    <row r="1242" spans="18:61" x14ac:dyDescent="0.2">
      <c r="R1242" s="11"/>
      <c r="S1242" s="154"/>
      <c r="T1242" s="13"/>
      <c r="U1242" s="13"/>
      <c r="V1242" s="11"/>
      <c r="W1242" s="11"/>
      <c r="X1242" s="12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</row>
    <row r="1243" spans="18:61" x14ac:dyDescent="0.2">
      <c r="R1243" s="11"/>
      <c r="S1243" s="154"/>
      <c r="T1243" s="13"/>
      <c r="U1243" s="13"/>
      <c r="V1243" s="11"/>
      <c r="W1243" s="11"/>
      <c r="X1243" s="12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</row>
    <row r="1244" spans="18:61" x14ac:dyDescent="0.2">
      <c r="R1244" s="11"/>
      <c r="S1244" s="154"/>
      <c r="T1244" s="13"/>
      <c r="U1244" s="13"/>
      <c r="V1244" s="11"/>
      <c r="W1244" s="11"/>
      <c r="X1244" s="12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</row>
    <row r="1245" spans="18:61" x14ac:dyDescent="0.2">
      <c r="R1245" s="11"/>
      <c r="S1245" s="154"/>
      <c r="T1245" s="13"/>
      <c r="U1245" s="13"/>
      <c r="V1245" s="11"/>
      <c r="W1245" s="11"/>
      <c r="X1245" s="12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</row>
    <row r="1246" spans="18:61" x14ac:dyDescent="0.2">
      <c r="R1246" s="11"/>
      <c r="S1246" s="154"/>
      <c r="T1246" s="13"/>
      <c r="U1246" s="13"/>
      <c r="V1246" s="11"/>
      <c r="W1246" s="11"/>
      <c r="X1246" s="12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</row>
    <row r="1247" spans="18:61" x14ac:dyDescent="0.2">
      <c r="R1247" s="11"/>
      <c r="S1247" s="154"/>
      <c r="T1247" s="13"/>
      <c r="U1247" s="13"/>
      <c r="V1247" s="11"/>
      <c r="W1247" s="11"/>
      <c r="X1247" s="12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</row>
    <row r="1248" spans="18:61" x14ac:dyDescent="0.2">
      <c r="R1248" s="11"/>
      <c r="S1248" s="154"/>
      <c r="T1248" s="13"/>
      <c r="U1248" s="13"/>
      <c r="V1248" s="11"/>
      <c r="W1248" s="11"/>
      <c r="X1248" s="12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</row>
    <row r="1249" spans="18:61" x14ac:dyDescent="0.2">
      <c r="R1249" s="11"/>
      <c r="S1249" s="154"/>
      <c r="T1249" s="13"/>
      <c r="U1249" s="13"/>
      <c r="V1249" s="11"/>
      <c r="W1249" s="11"/>
      <c r="X1249" s="12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</row>
    <row r="1250" spans="18:61" x14ac:dyDescent="0.2">
      <c r="R1250" s="11"/>
      <c r="S1250" s="154"/>
      <c r="T1250" s="13"/>
      <c r="U1250" s="13"/>
      <c r="V1250" s="11"/>
      <c r="W1250" s="11"/>
      <c r="X1250" s="12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</row>
    <row r="1251" spans="18:61" x14ac:dyDescent="0.2">
      <c r="R1251" s="11"/>
      <c r="S1251" s="154"/>
      <c r="T1251" s="13"/>
      <c r="U1251" s="13"/>
      <c r="V1251" s="11"/>
      <c r="W1251" s="11"/>
      <c r="X1251" s="12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</row>
    <row r="1252" spans="18:61" x14ac:dyDescent="0.2">
      <c r="R1252" s="11"/>
      <c r="S1252" s="154"/>
      <c r="T1252" s="13"/>
      <c r="U1252" s="13"/>
      <c r="V1252" s="11"/>
      <c r="W1252" s="11"/>
      <c r="X1252" s="12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</row>
    <row r="1253" spans="18:61" x14ac:dyDescent="0.2">
      <c r="R1253" s="11"/>
      <c r="S1253" s="154"/>
      <c r="T1253" s="13"/>
      <c r="U1253" s="13"/>
      <c r="V1253" s="11"/>
      <c r="W1253" s="11"/>
      <c r="X1253" s="12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</row>
    <row r="1254" spans="18:61" x14ac:dyDescent="0.2">
      <c r="R1254" s="11"/>
      <c r="S1254" s="154"/>
      <c r="T1254" s="13"/>
      <c r="U1254" s="13"/>
      <c r="V1254" s="11"/>
      <c r="W1254" s="11"/>
      <c r="X1254" s="12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</row>
    <row r="1255" spans="18:61" x14ac:dyDescent="0.2">
      <c r="R1255" s="11"/>
      <c r="S1255" s="154"/>
      <c r="T1255" s="13"/>
      <c r="U1255" s="13"/>
      <c r="V1255" s="11"/>
      <c r="W1255" s="11"/>
      <c r="X1255" s="12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</row>
    <row r="1256" spans="18:61" x14ac:dyDescent="0.2">
      <c r="R1256" s="11"/>
      <c r="S1256" s="154"/>
      <c r="T1256" s="13"/>
      <c r="U1256" s="13"/>
      <c r="V1256" s="11"/>
      <c r="W1256" s="11"/>
      <c r="X1256" s="12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</row>
    <row r="1257" spans="18:61" x14ac:dyDescent="0.2">
      <c r="R1257" s="11"/>
      <c r="S1257" s="154"/>
      <c r="T1257" s="13"/>
      <c r="U1257" s="13"/>
      <c r="V1257" s="11"/>
      <c r="W1257" s="11"/>
      <c r="X1257" s="12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</row>
    <row r="1258" spans="18:61" x14ac:dyDescent="0.2">
      <c r="R1258" s="11"/>
      <c r="S1258" s="154"/>
      <c r="T1258" s="13"/>
      <c r="U1258" s="13"/>
      <c r="V1258" s="11"/>
      <c r="W1258" s="11"/>
      <c r="X1258" s="12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</row>
    <row r="1259" spans="18:61" x14ac:dyDescent="0.2">
      <c r="R1259" s="11"/>
      <c r="S1259" s="154"/>
      <c r="T1259" s="13"/>
      <c r="U1259" s="13"/>
      <c r="V1259" s="11"/>
      <c r="W1259" s="11"/>
      <c r="X1259" s="12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</row>
    <row r="1260" spans="18:61" x14ac:dyDescent="0.2">
      <c r="R1260" s="11"/>
      <c r="S1260" s="154"/>
      <c r="T1260" s="13"/>
      <c r="U1260" s="13"/>
      <c r="V1260" s="11"/>
      <c r="W1260" s="11"/>
      <c r="X1260" s="12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</row>
    <row r="1261" spans="18:61" x14ac:dyDescent="0.2">
      <c r="R1261" s="11"/>
      <c r="S1261" s="154"/>
      <c r="T1261" s="13"/>
      <c r="U1261" s="13"/>
      <c r="V1261" s="11"/>
      <c r="W1261" s="11"/>
      <c r="X1261" s="12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</row>
    <row r="1262" spans="18:61" x14ac:dyDescent="0.2">
      <c r="R1262" s="11"/>
      <c r="S1262" s="154"/>
      <c r="T1262" s="13"/>
      <c r="U1262" s="13"/>
      <c r="V1262" s="11"/>
      <c r="W1262" s="11"/>
      <c r="X1262" s="12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</row>
    <row r="1263" spans="18:61" x14ac:dyDescent="0.2">
      <c r="R1263" s="11"/>
      <c r="S1263" s="154"/>
      <c r="T1263" s="13"/>
      <c r="U1263" s="13"/>
      <c r="V1263" s="11"/>
      <c r="W1263" s="11"/>
      <c r="X1263" s="12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</row>
    <row r="1264" spans="18:61" x14ac:dyDescent="0.2">
      <c r="R1264" s="11"/>
      <c r="S1264" s="154"/>
      <c r="T1264" s="13"/>
      <c r="U1264" s="13"/>
      <c r="V1264" s="11"/>
      <c r="W1264" s="11"/>
      <c r="X1264" s="12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</row>
    <row r="1265" spans="18:61" x14ac:dyDescent="0.2">
      <c r="R1265" s="11"/>
      <c r="S1265" s="154"/>
      <c r="T1265" s="13"/>
      <c r="U1265" s="13"/>
      <c r="V1265" s="11"/>
      <c r="W1265" s="11"/>
      <c r="X1265" s="12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</row>
    <row r="1266" spans="18:61" x14ac:dyDescent="0.2">
      <c r="R1266" s="11"/>
      <c r="S1266" s="154"/>
      <c r="T1266" s="13"/>
      <c r="U1266" s="13"/>
      <c r="V1266" s="11"/>
      <c r="W1266" s="11"/>
      <c r="X1266" s="12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</row>
    <row r="1267" spans="18:61" x14ac:dyDescent="0.2">
      <c r="R1267" s="11"/>
      <c r="S1267" s="154"/>
      <c r="T1267" s="13"/>
      <c r="U1267" s="13"/>
      <c r="V1267" s="11"/>
      <c r="W1267" s="11"/>
      <c r="X1267" s="12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</row>
    <row r="1268" spans="18:61" x14ac:dyDescent="0.2">
      <c r="R1268" s="11"/>
      <c r="S1268" s="154"/>
      <c r="T1268" s="13"/>
      <c r="U1268" s="13"/>
      <c r="V1268" s="11"/>
      <c r="W1268" s="11"/>
      <c r="X1268" s="12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</row>
    <row r="1269" spans="18:61" x14ac:dyDescent="0.2">
      <c r="R1269" s="11"/>
      <c r="S1269" s="154"/>
      <c r="T1269" s="13"/>
      <c r="U1269" s="13"/>
      <c r="V1269" s="11"/>
      <c r="W1269" s="11"/>
      <c r="X1269" s="12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</row>
    <row r="1270" spans="18:61" x14ac:dyDescent="0.2">
      <c r="R1270" s="11"/>
      <c r="S1270" s="154"/>
      <c r="T1270" s="13"/>
      <c r="U1270" s="13"/>
      <c r="V1270" s="11"/>
      <c r="W1270" s="11"/>
      <c r="X1270" s="12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</row>
    <row r="1271" spans="18:61" x14ac:dyDescent="0.2">
      <c r="R1271" s="11"/>
      <c r="S1271" s="154"/>
      <c r="T1271" s="13"/>
      <c r="U1271" s="13"/>
      <c r="V1271" s="11"/>
      <c r="W1271" s="11"/>
      <c r="X1271" s="12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</row>
    <row r="1272" spans="18:61" x14ac:dyDescent="0.2">
      <c r="R1272" s="11"/>
      <c r="S1272" s="154"/>
      <c r="T1272" s="13"/>
      <c r="U1272" s="13"/>
      <c r="V1272" s="11"/>
      <c r="W1272" s="11"/>
      <c r="X1272" s="12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</row>
    <row r="1273" spans="18:61" x14ac:dyDescent="0.2">
      <c r="R1273" s="11"/>
      <c r="S1273" s="154"/>
      <c r="T1273" s="13"/>
      <c r="U1273" s="13"/>
      <c r="V1273" s="11"/>
      <c r="W1273" s="11"/>
      <c r="X1273" s="12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</row>
    <row r="1274" spans="18:61" x14ac:dyDescent="0.2">
      <c r="R1274" s="11"/>
      <c r="S1274" s="154"/>
      <c r="T1274" s="13"/>
      <c r="U1274" s="13"/>
      <c r="V1274" s="11"/>
      <c r="W1274" s="11"/>
      <c r="X1274" s="12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</row>
    <row r="1275" spans="18:61" x14ac:dyDescent="0.2">
      <c r="R1275" s="11"/>
      <c r="S1275" s="154"/>
      <c r="T1275" s="13"/>
      <c r="U1275" s="13"/>
      <c r="V1275" s="11"/>
      <c r="W1275" s="11"/>
      <c r="X1275" s="12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</row>
    <row r="1276" spans="18:61" x14ac:dyDescent="0.2">
      <c r="R1276" s="11"/>
      <c r="S1276" s="154"/>
      <c r="T1276" s="13"/>
      <c r="U1276" s="13"/>
      <c r="V1276" s="11"/>
      <c r="W1276" s="11"/>
      <c r="X1276" s="12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</row>
    <row r="1277" spans="18:61" x14ac:dyDescent="0.2">
      <c r="R1277" s="11"/>
      <c r="S1277" s="154"/>
      <c r="T1277" s="13"/>
      <c r="U1277" s="13"/>
      <c r="V1277" s="11"/>
      <c r="W1277" s="11"/>
      <c r="X1277" s="12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</row>
    <row r="1278" spans="18:61" x14ac:dyDescent="0.2">
      <c r="R1278" s="11"/>
      <c r="S1278" s="154"/>
      <c r="T1278" s="13"/>
      <c r="U1278" s="13"/>
      <c r="V1278" s="11"/>
      <c r="W1278" s="11"/>
      <c r="X1278" s="12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</row>
    <row r="1279" spans="18:61" x14ac:dyDescent="0.2">
      <c r="R1279" s="11"/>
      <c r="S1279" s="154"/>
      <c r="T1279" s="13"/>
      <c r="U1279" s="13"/>
      <c r="V1279" s="11"/>
      <c r="W1279" s="11"/>
      <c r="X1279" s="12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</row>
    <row r="1280" spans="18:61" x14ac:dyDescent="0.2">
      <c r="R1280" s="11"/>
      <c r="S1280" s="154"/>
      <c r="T1280" s="13"/>
      <c r="U1280" s="13"/>
      <c r="V1280" s="11"/>
      <c r="W1280" s="11"/>
      <c r="X1280" s="12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</row>
    <row r="1281" spans="18:61" x14ac:dyDescent="0.2">
      <c r="R1281" s="11"/>
      <c r="S1281" s="154"/>
      <c r="T1281" s="13"/>
      <c r="U1281" s="13"/>
      <c r="V1281" s="11"/>
      <c r="W1281" s="11"/>
      <c r="X1281" s="12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</row>
    <row r="1282" spans="18:61" x14ac:dyDescent="0.2">
      <c r="R1282" s="11"/>
      <c r="S1282" s="154"/>
      <c r="T1282" s="13"/>
      <c r="U1282" s="13"/>
      <c r="V1282" s="11"/>
      <c r="W1282" s="11"/>
      <c r="X1282" s="12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</row>
    <row r="1283" spans="18:61" x14ac:dyDescent="0.2">
      <c r="R1283" s="11"/>
      <c r="S1283" s="154"/>
      <c r="T1283" s="13"/>
      <c r="U1283" s="13"/>
      <c r="V1283" s="11"/>
      <c r="W1283" s="11"/>
      <c r="X1283" s="12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</row>
    <row r="1284" spans="18:61" x14ac:dyDescent="0.2">
      <c r="R1284" s="11"/>
      <c r="S1284" s="154"/>
      <c r="T1284" s="13"/>
      <c r="U1284" s="13"/>
      <c r="V1284" s="11"/>
      <c r="W1284" s="11"/>
      <c r="X1284" s="12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</row>
    <row r="1285" spans="18:61" x14ac:dyDescent="0.2">
      <c r="R1285" s="11"/>
      <c r="S1285" s="154"/>
      <c r="T1285" s="13"/>
      <c r="U1285" s="13"/>
      <c r="V1285" s="11"/>
      <c r="W1285" s="11"/>
      <c r="X1285" s="12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</row>
    <row r="1286" spans="18:61" x14ac:dyDescent="0.2">
      <c r="R1286" s="11"/>
      <c r="S1286" s="154"/>
      <c r="T1286" s="13"/>
      <c r="U1286" s="13"/>
      <c r="V1286" s="11"/>
      <c r="W1286" s="11"/>
      <c r="X1286" s="12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</row>
    <row r="1287" spans="18:61" x14ac:dyDescent="0.2">
      <c r="R1287" s="11"/>
      <c r="S1287" s="154"/>
      <c r="T1287" s="13"/>
      <c r="U1287" s="13"/>
      <c r="V1287" s="11"/>
      <c r="W1287" s="11"/>
      <c r="X1287" s="12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</row>
    <row r="1288" spans="18:61" x14ac:dyDescent="0.2">
      <c r="R1288" s="11"/>
      <c r="S1288" s="154"/>
      <c r="T1288" s="13"/>
      <c r="U1288" s="13"/>
      <c r="V1288" s="11"/>
      <c r="W1288" s="11"/>
      <c r="X1288" s="12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</row>
    <row r="1289" spans="18:61" x14ac:dyDescent="0.2">
      <c r="R1289" s="11"/>
      <c r="S1289" s="154"/>
      <c r="T1289" s="13"/>
      <c r="U1289" s="13"/>
      <c r="V1289" s="11"/>
      <c r="W1289" s="11"/>
      <c r="X1289" s="12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</row>
    <row r="1290" spans="18:61" x14ac:dyDescent="0.2">
      <c r="R1290" s="11"/>
      <c r="S1290" s="154"/>
      <c r="T1290" s="13"/>
      <c r="U1290" s="13"/>
      <c r="V1290" s="11"/>
      <c r="W1290" s="11"/>
      <c r="X1290" s="12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</row>
    <row r="1291" spans="18:61" x14ac:dyDescent="0.2">
      <c r="R1291" s="11"/>
      <c r="S1291" s="154"/>
      <c r="T1291" s="13"/>
      <c r="U1291" s="13"/>
      <c r="V1291" s="11"/>
      <c r="W1291" s="11"/>
      <c r="X1291" s="12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</row>
    <row r="1292" spans="18:61" x14ac:dyDescent="0.2">
      <c r="R1292" s="11"/>
      <c r="S1292" s="154"/>
      <c r="T1292" s="13"/>
      <c r="U1292" s="13"/>
      <c r="V1292" s="11"/>
      <c r="W1292" s="11"/>
      <c r="X1292" s="12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</row>
    <row r="1293" spans="18:61" x14ac:dyDescent="0.2">
      <c r="R1293" s="11"/>
      <c r="S1293" s="154"/>
      <c r="T1293" s="13"/>
      <c r="U1293" s="13"/>
      <c r="V1293" s="11"/>
      <c r="W1293" s="11"/>
      <c r="X1293" s="12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</row>
    <row r="1294" spans="18:61" x14ac:dyDescent="0.2">
      <c r="R1294" s="11"/>
      <c r="S1294" s="154"/>
      <c r="T1294" s="13"/>
      <c r="U1294" s="13"/>
      <c r="V1294" s="11"/>
      <c r="W1294" s="11"/>
      <c r="X1294" s="12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</row>
    <row r="1295" spans="18:61" x14ac:dyDescent="0.2">
      <c r="R1295" s="11"/>
      <c r="S1295" s="154"/>
      <c r="T1295" s="13"/>
      <c r="U1295" s="13"/>
      <c r="V1295" s="11"/>
      <c r="W1295" s="11"/>
      <c r="X1295" s="12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</row>
    <row r="1296" spans="18:61" x14ac:dyDescent="0.2">
      <c r="R1296" s="11"/>
      <c r="S1296" s="154"/>
      <c r="T1296" s="13"/>
      <c r="U1296" s="13"/>
      <c r="V1296" s="11"/>
      <c r="W1296" s="11"/>
      <c r="X1296" s="12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</row>
    <row r="1297" spans="18:61" x14ac:dyDescent="0.2">
      <c r="R1297" s="11"/>
      <c r="S1297" s="154"/>
      <c r="T1297" s="13"/>
      <c r="U1297" s="13"/>
      <c r="V1297" s="11"/>
      <c r="W1297" s="11"/>
      <c r="X1297" s="12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</row>
    <row r="1298" spans="18:61" x14ac:dyDescent="0.2">
      <c r="R1298" s="11"/>
      <c r="S1298" s="154"/>
      <c r="T1298" s="13"/>
      <c r="U1298" s="13"/>
      <c r="V1298" s="11"/>
      <c r="W1298" s="11"/>
      <c r="X1298" s="12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</row>
    <row r="1299" spans="18:61" x14ac:dyDescent="0.2">
      <c r="R1299" s="11"/>
      <c r="S1299" s="154"/>
      <c r="T1299" s="13"/>
      <c r="U1299" s="13"/>
      <c r="V1299" s="11"/>
      <c r="W1299" s="11"/>
      <c r="X1299" s="12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</row>
    <row r="1300" spans="18:61" x14ac:dyDescent="0.2">
      <c r="R1300" s="11"/>
      <c r="S1300" s="154"/>
      <c r="T1300" s="13"/>
      <c r="U1300" s="13"/>
      <c r="V1300" s="11"/>
      <c r="W1300" s="11"/>
      <c r="X1300" s="12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</row>
    <row r="1301" spans="18:61" x14ac:dyDescent="0.2">
      <c r="R1301" s="11"/>
      <c r="S1301" s="154"/>
      <c r="T1301" s="13"/>
      <c r="U1301" s="13"/>
      <c r="V1301" s="11"/>
      <c r="W1301" s="11"/>
      <c r="X1301" s="12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</row>
    <row r="1302" spans="18:61" x14ac:dyDescent="0.2">
      <c r="R1302" s="11"/>
      <c r="S1302" s="154"/>
      <c r="T1302" s="13"/>
      <c r="U1302" s="13"/>
      <c r="V1302" s="11"/>
      <c r="W1302" s="11"/>
      <c r="X1302" s="12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</row>
    <row r="1303" spans="18:61" x14ac:dyDescent="0.2">
      <c r="R1303" s="11"/>
      <c r="S1303" s="154"/>
      <c r="T1303" s="13"/>
      <c r="U1303" s="13"/>
      <c r="V1303" s="11"/>
      <c r="W1303" s="11"/>
      <c r="X1303" s="12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</row>
    <row r="1304" spans="18:61" x14ac:dyDescent="0.2">
      <c r="R1304" s="11"/>
      <c r="S1304" s="154"/>
      <c r="T1304" s="13"/>
      <c r="U1304" s="13"/>
      <c r="V1304" s="11"/>
      <c r="W1304" s="11"/>
      <c r="X1304" s="12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</row>
    <row r="1305" spans="18:61" x14ac:dyDescent="0.2">
      <c r="R1305" s="11"/>
      <c r="S1305" s="154"/>
      <c r="T1305" s="13"/>
      <c r="U1305" s="13"/>
      <c r="V1305" s="11"/>
      <c r="W1305" s="11"/>
      <c r="X1305" s="12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</row>
    <row r="1306" spans="18:61" x14ac:dyDescent="0.2">
      <c r="R1306" s="11"/>
      <c r="S1306" s="154"/>
      <c r="T1306" s="13"/>
      <c r="U1306" s="13"/>
      <c r="V1306" s="11"/>
      <c r="W1306" s="11"/>
      <c r="X1306" s="12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</row>
    <row r="1307" spans="18:61" x14ac:dyDescent="0.2">
      <c r="R1307" s="11"/>
      <c r="S1307" s="154"/>
      <c r="T1307" s="13"/>
      <c r="U1307" s="13"/>
      <c r="V1307" s="11"/>
      <c r="W1307" s="11"/>
      <c r="X1307" s="12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</row>
    <row r="1308" spans="18:61" x14ac:dyDescent="0.2">
      <c r="R1308" s="11"/>
      <c r="S1308" s="154"/>
      <c r="T1308" s="13"/>
      <c r="U1308" s="13"/>
      <c r="V1308" s="11"/>
      <c r="W1308" s="11"/>
      <c r="X1308" s="12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</row>
    <row r="1309" spans="18:61" x14ac:dyDescent="0.2">
      <c r="R1309" s="11"/>
      <c r="S1309" s="154"/>
      <c r="T1309" s="13"/>
      <c r="U1309" s="13"/>
      <c r="V1309" s="11"/>
      <c r="W1309" s="11"/>
      <c r="X1309" s="12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</row>
    <row r="1310" spans="18:61" x14ac:dyDescent="0.2">
      <c r="R1310" s="11"/>
      <c r="S1310" s="154"/>
      <c r="T1310" s="13"/>
      <c r="U1310" s="13"/>
      <c r="V1310" s="11"/>
      <c r="W1310" s="11"/>
      <c r="X1310" s="12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</row>
    <row r="1311" spans="18:61" x14ac:dyDescent="0.2">
      <c r="R1311" s="11"/>
      <c r="S1311" s="154"/>
      <c r="T1311" s="13"/>
      <c r="U1311" s="13"/>
      <c r="V1311" s="11"/>
      <c r="W1311" s="11"/>
      <c r="X1311" s="12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</row>
    <row r="1312" spans="18:61" x14ac:dyDescent="0.2">
      <c r="R1312" s="11"/>
      <c r="S1312" s="154"/>
      <c r="T1312" s="13"/>
      <c r="U1312" s="13"/>
      <c r="V1312" s="11"/>
      <c r="W1312" s="11"/>
      <c r="X1312" s="12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</row>
    <row r="1313" spans="18:61" x14ac:dyDescent="0.2">
      <c r="R1313" s="11"/>
      <c r="S1313" s="154"/>
      <c r="T1313" s="13"/>
      <c r="U1313" s="13"/>
      <c r="V1313" s="11"/>
      <c r="W1313" s="11"/>
      <c r="X1313" s="12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</row>
    <row r="1314" spans="18:61" x14ac:dyDescent="0.2">
      <c r="R1314" s="11"/>
      <c r="S1314" s="154"/>
      <c r="T1314" s="13"/>
      <c r="U1314" s="13"/>
      <c r="V1314" s="11"/>
      <c r="W1314" s="11"/>
      <c r="X1314" s="12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</row>
    <row r="1315" spans="18:61" x14ac:dyDescent="0.2">
      <c r="R1315" s="11"/>
      <c r="S1315" s="154"/>
      <c r="T1315" s="13"/>
      <c r="U1315" s="13"/>
      <c r="V1315" s="11"/>
      <c r="W1315" s="11"/>
      <c r="X1315" s="12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</row>
    <row r="1316" spans="18:61" x14ac:dyDescent="0.2">
      <c r="R1316" s="11"/>
      <c r="S1316" s="154"/>
      <c r="T1316" s="13"/>
      <c r="U1316" s="13"/>
      <c r="V1316" s="11"/>
      <c r="W1316" s="11"/>
      <c r="X1316" s="12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</row>
    <row r="1317" spans="18:61" x14ac:dyDescent="0.2">
      <c r="R1317" s="11"/>
      <c r="S1317" s="154"/>
      <c r="T1317" s="13"/>
      <c r="U1317" s="13"/>
      <c r="V1317" s="11"/>
      <c r="W1317" s="11"/>
      <c r="X1317" s="12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</row>
    <row r="1318" spans="18:61" x14ac:dyDescent="0.2">
      <c r="R1318" s="11"/>
      <c r="S1318" s="154"/>
      <c r="T1318" s="13"/>
      <c r="U1318" s="13"/>
      <c r="V1318" s="11"/>
      <c r="W1318" s="11"/>
      <c r="X1318" s="12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</row>
    <row r="1319" spans="18:61" x14ac:dyDescent="0.2">
      <c r="R1319" s="11"/>
      <c r="S1319" s="154"/>
      <c r="T1319" s="13"/>
      <c r="U1319" s="13"/>
      <c r="V1319" s="11"/>
      <c r="W1319" s="11"/>
      <c r="X1319" s="12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</row>
    <row r="1320" spans="18:61" x14ac:dyDescent="0.2">
      <c r="R1320" s="11"/>
      <c r="S1320" s="154"/>
      <c r="T1320" s="13"/>
      <c r="U1320" s="13"/>
      <c r="V1320" s="11"/>
      <c r="W1320" s="11"/>
      <c r="X1320" s="12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</row>
    <row r="1321" spans="18:61" x14ac:dyDescent="0.2">
      <c r="R1321" s="11"/>
      <c r="S1321" s="154"/>
      <c r="T1321" s="13"/>
      <c r="U1321" s="13"/>
      <c r="V1321" s="11"/>
      <c r="W1321" s="11"/>
      <c r="X1321" s="12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</row>
    <row r="1322" spans="18:61" x14ac:dyDescent="0.2">
      <c r="R1322" s="11"/>
      <c r="S1322" s="154"/>
      <c r="T1322" s="13"/>
      <c r="U1322" s="13"/>
      <c r="V1322" s="11"/>
      <c r="W1322" s="11"/>
      <c r="X1322" s="12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</row>
    <row r="1323" spans="18:61" x14ac:dyDescent="0.2">
      <c r="R1323" s="11"/>
      <c r="S1323" s="154"/>
      <c r="T1323" s="13"/>
      <c r="U1323" s="13"/>
      <c r="V1323" s="11"/>
      <c r="W1323" s="11"/>
      <c r="X1323" s="12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</row>
    <row r="1324" spans="18:61" x14ac:dyDescent="0.2">
      <c r="R1324" s="11"/>
      <c r="S1324" s="154"/>
      <c r="T1324" s="13"/>
      <c r="U1324" s="13"/>
      <c r="V1324" s="11"/>
      <c r="W1324" s="11"/>
      <c r="X1324" s="12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</row>
    <row r="1325" spans="18:61" x14ac:dyDescent="0.2">
      <c r="R1325" s="11"/>
      <c r="S1325" s="154"/>
      <c r="T1325" s="13"/>
      <c r="U1325" s="13"/>
      <c r="V1325" s="11"/>
      <c r="W1325" s="11"/>
      <c r="X1325" s="12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</row>
    <row r="1326" spans="18:61" x14ac:dyDescent="0.2">
      <c r="R1326" s="11"/>
      <c r="S1326" s="154"/>
      <c r="T1326" s="13"/>
      <c r="U1326" s="13"/>
      <c r="V1326" s="11"/>
      <c r="W1326" s="11"/>
      <c r="X1326" s="12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</row>
    <row r="1327" spans="18:61" x14ac:dyDescent="0.2">
      <c r="R1327" s="11"/>
      <c r="S1327" s="154"/>
      <c r="T1327" s="13"/>
      <c r="U1327" s="13"/>
      <c r="V1327" s="11"/>
      <c r="W1327" s="11"/>
      <c r="X1327" s="12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</row>
    <row r="1328" spans="18:61" x14ac:dyDescent="0.2">
      <c r="R1328" s="11"/>
      <c r="S1328" s="154"/>
      <c r="T1328" s="13"/>
      <c r="U1328" s="13"/>
      <c r="V1328" s="11"/>
      <c r="W1328" s="11"/>
      <c r="X1328" s="12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</row>
    <row r="1329" spans="18:61" x14ac:dyDescent="0.2">
      <c r="R1329" s="11"/>
      <c r="S1329" s="154"/>
      <c r="T1329" s="13"/>
      <c r="U1329" s="13"/>
      <c r="V1329" s="11"/>
      <c r="W1329" s="11"/>
      <c r="X1329" s="12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</row>
    <row r="1330" spans="18:61" x14ac:dyDescent="0.2">
      <c r="R1330" s="11"/>
      <c r="S1330" s="154"/>
      <c r="T1330" s="13"/>
      <c r="U1330" s="13"/>
      <c r="V1330" s="11"/>
      <c r="W1330" s="11"/>
      <c r="X1330" s="12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</row>
    <row r="1331" spans="18:61" x14ac:dyDescent="0.2">
      <c r="R1331" s="11"/>
      <c r="S1331" s="154"/>
      <c r="T1331" s="13"/>
      <c r="U1331" s="13"/>
      <c r="V1331" s="11"/>
      <c r="W1331" s="11"/>
      <c r="X1331" s="12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</row>
    <row r="1332" spans="18:61" x14ac:dyDescent="0.2">
      <c r="R1332" s="11"/>
      <c r="S1332" s="154"/>
      <c r="T1332" s="13"/>
      <c r="U1332" s="13"/>
      <c r="V1332" s="11"/>
      <c r="W1332" s="11"/>
      <c r="X1332" s="12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</row>
    <row r="1333" spans="18:61" x14ac:dyDescent="0.2">
      <c r="R1333" s="11"/>
      <c r="S1333" s="154"/>
      <c r="T1333" s="13"/>
      <c r="U1333" s="13"/>
      <c r="V1333" s="11"/>
      <c r="W1333" s="11"/>
      <c r="X1333" s="12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</row>
    <row r="1334" spans="18:61" x14ac:dyDescent="0.2">
      <c r="R1334" s="11"/>
      <c r="S1334" s="154"/>
      <c r="T1334" s="13"/>
      <c r="U1334" s="13"/>
      <c r="V1334" s="11"/>
      <c r="W1334" s="11"/>
      <c r="X1334" s="12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</row>
    <row r="1335" spans="18:61" x14ac:dyDescent="0.2">
      <c r="R1335" s="11"/>
      <c r="S1335" s="154"/>
      <c r="T1335" s="13"/>
      <c r="U1335" s="13"/>
      <c r="V1335" s="11"/>
      <c r="W1335" s="11"/>
      <c r="X1335" s="12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</row>
    <row r="1336" spans="18:61" x14ac:dyDescent="0.2">
      <c r="R1336" s="11"/>
      <c r="S1336" s="154"/>
      <c r="T1336" s="13"/>
      <c r="U1336" s="13"/>
      <c r="V1336" s="11"/>
      <c r="W1336" s="11"/>
      <c r="X1336" s="12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</row>
    <row r="1337" spans="18:61" x14ac:dyDescent="0.2">
      <c r="R1337" s="11"/>
      <c r="S1337" s="154"/>
      <c r="T1337" s="13"/>
      <c r="U1337" s="13"/>
      <c r="V1337" s="11"/>
      <c r="W1337" s="11"/>
      <c r="X1337" s="12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</row>
    <row r="1338" spans="18:61" x14ac:dyDescent="0.2">
      <c r="R1338" s="11"/>
      <c r="S1338" s="154"/>
      <c r="T1338" s="13"/>
      <c r="U1338" s="13"/>
      <c r="V1338" s="11"/>
      <c r="W1338" s="11"/>
      <c r="X1338" s="12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</row>
    <row r="1339" spans="18:61" x14ac:dyDescent="0.2">
      <c r="R1339" s="11"/>
      <c r="S1339" s="154"/>
      <c r="T1339" s="13"/>
      <c r="U1339" s="13"/>
      <c r="V1339" s="11"/>
      <c r="W1339" s="11"/>
      <c r="X1339" s="12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</row>
    <row r="1340" spans="18:61" x14ac:dyDescent="0.2">
      <c r="R1340" s="11"/>
      <c r="S1340" s="154"/>
      <c r="T1340" s="13"/>
      <c r="U1340" s="13"/>
      <c r="V1340" s="11"/>
      <c r="W1340" s="11"/>
      <c r="X1340" s="12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</row>
    <row r="1341" spans="18:61" x14ac:dyDescent="0.2">
      <c r="R1341" s="11"/>
      <c r="S1341" s="154"/>
      <c r="T1341" s="13"/>
      <c r="U1341" s="13"/>
      <c r="V1341" s="11"/>
      <c r="W1341" s="11"/>
      <c r="X1341" s="12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</row>
    <row r="1342" spans="18:61" x14ac:dyDescent="0.2">
      <c r="R1342" s="11"/>
      <c r="S1342" s="154"/>
      <c r="T1342" s="13"/>
      <c r="U1342" s="13"/>
      <c r="V1342" s="11"/>
      <c r="W1342" s="11"/>
      <c r="X1342" s="12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</row>
    <row r="1343" spans="18:61" x14ac:dyDescent="0.2">
      <c r="R1343" s="11"/>
      <c r="S1343" s="154"/>
      <c r="T1343" s="13"/>
      <c r="U1343" s="13"/>
      <c r="V1343" s="11"/>
      <c r="W1343" s="11"/>
      <c r="X1343" s="12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</row>
    <row r="1344" spans="18:61" x14ac:dyDescent="0.2">
      <c r="R1344" s="11"/>
      <c r="S1344" s="154"/>
      <c r="T1344" s="13"/>
      <c r="U1344" s="13"/>
      <c r="V1344" s="11"/>
      <c r="W1344" s="11"/>
      <c r="X1344" s="12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</row>
    <row r="1345" spans="18:61" x14ac:dyDescent="0.2">
      <c r="R1345" s="11"/>
      <c r="S1345" s="154"/>
      <c r="T1345" s="13"/>
      <c r="U1345" s="13"/>
      <c r="V1345" s="11"/>
      <c r="W1345" s="11"/>
      <c r="X1345" s="12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</row>
    <row r="1346" spans="18:61" x14ac:dyDescent="0.2">
      <c r="R1346" s="11"/>
      <c r="S1346" s="154"/>
      <c r="T1346" s="13"/>
      <c r="U1346" s="13"/>
      <c r="V1346" s="11"/>
      <c r="W1346" s="11"/>
      <c r="X1346" s="12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</row>
    <row r="1347" spans="18:61" x14ac:dyDescent="0.2">
      <c r="R1347" s="11"/>
      <c r="S1347" s="154"/>
      <c r="T1347" s="13"/>
      <c r="U1347" s="13"/>
      <c r="V1347" s="11"/>
      <c r="W1347" s="11"/>
      <c r="X1347" s="12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</row>
    <row r="1348" spans="18:61" x14ac:dyDescent="0.2">
      <c r="R1348" s="11"/>
      <c r="S1348" s="154"/>
      <c r="T1348" s="13"/>
      <c r="U1348" s="13"/>
      <c r="V1348" s="11"/>
      <c r="W1348" s="11"/>
      <c r="X1348" s="12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</row>
    <row r="1349" spans="18:61" x14ac:dyDescent="0.2">
      <c r="R1349" s="11"/>
      <c r="S1349" s="154"/>
      <c r="T1349" s="13"/>
      <c r="U1349" s="13"/>
      <c r="V1349" s="11"/>
      <c r="W1349" s="11"/>
      <c r="X1349" s="12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</row>
    <row r="1350" spans="18:61" x14ac:dyDescent="0.2">
      <c r="R1350" s="11"/>
      <c r="S1350" s="154"/>
      <c r="T1350" s="13"/>
      <c r="U1350" s="13"/>
      <c r="V1350" s="11"/>
      <c r="W1350" s="11"/>
      <c r="X1350" s="12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</row>
    <row r="1351" spans="18:61" x14ac:dyDescent="0.2">
      <c r="R1351" s="11"/>
      <c r="S1351" s="154"/>
      <c r="T1351" s="13"/>
      <c r="U1351" s="13"/>
      <c r="V1351" s="11"/>
      <c r="W1351" s="11"/>
      <c r="X1351" s="12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</row>
    <row r="1352" spans="18:61" x14ac:dyDescent="0.2">
      <c r="R1352" s="11"/>
      <c r="S1352" s="154"/>
      <c r="T1352" s="13"/>
      <c r="U1352" s="13"/>
      <c r="V1352" s="11"/>
      <c r="W1352" s="11"/>
      <c r="X1352" s="12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</row>
    <row r="1353" spans="18:61" x14ac:dyDescent="0.2">
      <c r="R1353" s="11"/>
      <c r="S1353" s="154"/>
      <c r="T1353" s="13"/>
      <c r="U1353" s="13"/>
      <c r="V1353" s="11"/>
      <c r="W1353" s="11"/>
      <c r="X1353" s="12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</row>
    <row r="1354" spans="18:61" x14ac:dyDescent="0.2">
      <c r="R1354" s="11"/>
      <c r="S1354" s="154"/>
      <c r="T1354" s="13"/>
      <c r="U1354" s="13"/>
      <c r="V1354" s="11"/>
      <c r="W1354" s="11"/>
      <c r="X1354" s="12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</row>
    <row r="1355" spans="18:61" x14ac:dyDescent="0.2">
      <c r="R1355" s="11"/>
      <c r="S1355" s="154"/>
      <c r="T1355" s="13"/>
      <c r="U1355" s="13"/>
      <c r="V1355" s="11"/>
      <c r="W1355" s="11"/>
      <c r="X1355" s="12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</row>
    <row r="1356" spans="18:61" x14ac:dyDescent="0.2">
      <c r="R1356" s="11"/>
      <c r="S1356" s="154"/>
      <c r="T1356" s="13"/>
      <c r="U1356" s="13"/>
      <c r="V1356" s="11"/>
      <c r="W1356" s="11"/>
      <c r="X1356" s="12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</row>
    <row r="1357" spans="18:61" x14ac:dyDescent="0.2">
      <c r="R1357" s="11"/>
      <c r="S1357" s="154"/>
      <c r="T1357" s="13"/>
      <c r="U1357" s="13"/>
      <c r="V1357" s="11"/>
      <c r="W1357" s="11"/>
      <c r="X1357" s="12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</row>
    <row r="1358" spans="18:61" x14ac:dyDescent="0.2">
      <c r="R1358" s="11"/>
      <c r="S1358" s="154"/>
      <c r="T1358" s="13"/>
      <c r="U1358" s="13"/>
      <c r="V1358" s="11"/>
      <c r="W1358" s="11"/>
      <c r="X1358" s="12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</row>
    <row r="1359" spans="18:61" x14ac:dyDescent="0.2">
      <c r="R1359" s="11"/>
      <c r="S1359" s="154"/>
      <c r="T1359" s="13"/>
      <c r="U1359" s="13"/>
      <c r="V1359" s="11"/>
      <c r="W1359" s="11"/>
      <c r="X1359" s="12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</row>
    <row r="1360" spans="18:61" x14ac:dyDescent="0.2">
      <c r="R1360" s="11"/>
      <c r="S1360" s="154"/>
      <c r="T1360" s="13"/>
      <c r="U1360" s="13"/>
      <c r="V1360" s="11"/>
      <c r="W1360" s="11"/>
      <c r="X1360" s="12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</row>
    <row r="1361" spans="18:61" x14ac:dyDescent="0.2">
      <c r="R1361" s="11"/>
      <c r="S1361" s="154"/>
      <c r="T1361" s="13"/>
      <c r="U1361" s="13"/>
      <c r="V1361" s="11"/>
      <c r="W1361" s="11"/>
      <c r="X1361" s="12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</row>
    <row r="1362" spans="18:61" x14ac:dyDescent="0.2">
      <c r="R1362" s="11"/>
      <c r="S1362" s="154"/>
      <c r="T1362" s="13"/>
      <c r="U1362" s="13"/>
      <c r="V1362" s="11"/>
      <c r="W1362" s="11"/>
      <c r="X1362" s="12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</row>
    <row r="1363" spans="18:61" x14ac:dyDescent="0.2">
      <c r="R1363" s="11"/>
      <c r="S1363" s="154"/>
      <c r="T1363" s="13"/>
      <c r="U1363" s="13"/>
      <c r="V1363" s="11"/>
      <c r="W1363" s="11"/>
      <c r="X1363" s="12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</row>
    <row r="1364" spans="18:61" x14ac:dyDescent="0.2">
      <c r="R1364" s="11"/>
      <c r="S1364" s="154"/>
      <c r="T1364" s="13"/>
      <c r="U1364" s="13"/>
      <c r="V1364" s="11"/>
      <c r="W1364" s="11"/>
      <c r="X1364" s="12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</row>
    <row r="1365" spans="18:61" x14ac:dyDescent="0.2">
      <c r="R1365" s="11"/>
      <c r="S1365" s="154"/>
      <c r="T1365" s="13"/>
      <c r="U1365" s="13"/>
      <c r="V1365" s="11"/>
      <c r="W1365" s="11"/>
      <c r="X1365" s="12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</row>
    <row r="1366" spans="18:61" x14ac:dyDescent="0.2">
      <c r="R1366" s="11"/>
      <c r="S1366" s="154"/>
      <c r="T1366" s="13"/>
      <c r="U1366" s="13"/>
      <c r="V1366" s="11"/>
      <c r="W1366" s="11"/>
      <c r="X1366" s="12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</row>
    <row r="1367" spans="18:61" x14ac:dyDescent="0.2">
      <c r="R1367" s="11"/>
      <c r="S1367" s="154"/>
      <c r="T1367" s="13"/>
      <c r="U1367" s="13"/>
      <c r="V1367" s="11"/>
      <c r="W1367" s="11"/>
      <c r="X1367" s="12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</row>
    <row r="1368" spans="18:61" x14ac:dyDescent="0.2">
      <c r="R1368" s="11"/>
      <c r="S1368" s="154"/>
      <c r="T1368" s="13"/>
      <c r="U1368" s="13"/>
      <c r="V1368" s="11"/>
      <c r="W1368" s="11"/>
      <c r="X1368" s="12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</row>
    <row r="1369" spans="18:61" x14ac:dyDescent="0.2">
      <c r="R1369" s="11"/>
      <c r="S1369" s="154"/>
      <c r="T1369" s="13"/>
      <c r="U1369" s="13"/>
      <c r="V1369" s="11"/>
      <c r="W1369" s="11"/>
      <c r="X1369" s="12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</row>
    <row r="1370" spans="18:61" x14ac:dyDescent="0.2">
      <c r="R1370" s="11"/>
      <c r="S1370" s="154"/>
      <c r="T1370" s="13"/>
      <c r="U1370" s="13"/>
      <c r="V1370" s="11"/>
      <c r="W1370" s="11"/>
      <c r="X1370" s="12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</row>
    <row r="1371" spans="18:61" x14ac:dyDescent="0.2">
      <c r="R1371" s="11"/>
      <c r="S1371" s="154"/>
      <c r="T1371" s="13"/>
      <c r="U1371" s="13"/>
      <c r="V1371" s="11"/>
      <c r="W1371" s="11"/>
      <c r="X1371" s="12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</row>
    <row r="1372" spans="18:61" x14ac:dyDescent="0.2">
      <c r="R1372" s="11"/>
      <c r="S1372" s="154"/>
      <c r="T1372" s="13"/>
      <c r="U1372" s="13"/>
      <c r="V1372" s="11"/>
      <c r="W1372" s="11"/>
      <c r="X1372" s="12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</row>
    <row r="1373" spans="18:61" x14ac:dyDescent="0.2">
      <c r="R1373" s="11"/>
      <c r="S1373" s="154"/>
      <c r="T1373" s="13"/>
      <c r="U1373" s="13"/>
      <c r="V1373" s="11"/>
      <c r="W1373" s="11"/>
      <c r="X1373" s="12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</row>
    <row r="1374" spans="18:61" x14ac:dyDescent="0.2">
      <c r="R1374" s="11"/>
      <c r="S1374" s="154"/>
      <c r="T1374" s="13"/>
      <c r="U1374" s="13"/>
      <c r="V1374" s="11"/>
      <c r="W1374" s="11"/>
      <c r="X1374" s="12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</row>
    <row r="1375" spans="18:61" x14ac:dyDescent="0.2">
      <c r="R1375" s="11"/>
      <c r="S1375" s="154"/>
      <c r="T1375" s="13"/>
      <c r="U1375" s="13"/>
      <c r="V1375" s="11"/>
      <c r="W1375" s="11"/>
      <c r="X1375" s="12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</row>
    <row r="1376" spans="18:61" x14ac:dyDescent="0.2">
      <c r="R1376" s="11"/>
      <c r="S1376" s="154"/>
      <c r="T1376" s="13"/>
      <c r="U1376" s="13"/>
      <c r="V1376" s="11"/>
      <c r="W1376" s="11"/>
      <c r="X1376" s="12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</row>
    <row r="1377" spans="18:61" x14ac:dyDescent="0.2">
      <c r="R1377" s="11"/>
      <c r="S1377" s="154"/>
      <c r="T1377" s="13"/>
      <c r="U1377" s="13"/>
      <c r="V1377" s="11"/>
      <c r="W1377" s="11"/>
      <c r="X1377" s="12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</row>
    <row r="1378" spans="18:61" x14ac:dyDescent="0.2">
      <c r="R1378" s="11"/>
      <c r="S1378" s="154"/>
      <c r="T1378" s="13"/>
      <c r="U1378" s="13"/>
      <c r="V1378" s="11"/>
      <c r="W1378" s="11"/>
      <c r="X1378" s="12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</row>
    <row r="1379" spans="18:61" x14ac:dyDescent="0.2">
      <c r="R1379" s="11"/>
      <c r="S1379" s="154"/>
      <c r="T1379" s="13"/>
      <c r="U1379" s="13"/>
      <c r="V1379" s="11"/>
      <c r="W1379" s="11"/>
      <c r="X1379" s="12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</row>
    <row r="1380" spans="18:61" x14ac:dyDescent="0.2">
      <c r="R1380" s="11"/>
      <c r="S1380" s="154"/>
      <c r="T1380" s="13"/>
      <c r="U1380" s="13"/>
      <c r="V1380" s="11"/>
      <c r="W1380" s="11"/>
      <c r="X1380" s="12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</row>
    <row r="1381" spans="18:61" x14ac:dyDescent="0.2">
      <c r="R1381" s="11"/>
      <c r="S1381" s="154"/>
      <c r="T1381" s="13"/>
      <c r="U1381" s="13"/>
      <c r="V1381" s="11"/>
      <c r="W1381" s="11"/>
      <c r="X1381" s="12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</row>
    <row r="1382" spans="18:61" x14ac:dyDescent="0.2">
      <c r="R1382" s="11"/>
      <c r="S1382" s="154"/>
      <c r="T1382" s="13"/>
      <c r="U1382" s="13"/>
      <c r="V1382" s="11"/>
      <c r="W1382" s="11"/>
      <c r="X1382" s="12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</row>
    <row r="1383" spans="18:61" x14ac:dyDescent="0.2">
      <c r="R1383" s="11"/>
      <c r="S1383" s="154"/>
      <c r="T1383" s="13"/>
      <c r="U1383" s="13"/>
      <c r="V1383" s="11"/>
      <c r="W1383" s="11"/>
      <c r="X1383" s="12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</row>
    <row r="1384" spans="18:61" x14ac:dyDescent="0.2">
      <c r="R1384" s="11"/>
      <c r="S1384" s="154"/>
      <c r="T1384" s="13"/>
      <c r="U1384" s="13"/>
      <c r="V1384" s="11"/>
      <c r="W1384" s="11"/>
      <c r="X1384" s="12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</row>
    <row r="1385" spans="18:61" x14ac:dyDescent="0.2">
      <c r="R1385" s="11"/>
      <c r="S1385" s="154"/>
      <c r="T1385" s="13"/>
      <c r="U1385" s="13"/>
      <c r="V1385" s="11"/>
      <c r="W1385" s="11"/>
      <c r="X1385" s="12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</row>
    <row r="1386" spans="18:61" x14ac:dyDescent="0.2">
      <c r="R1386" s="11"/>
      <c r="S1386" s="154"/>
      <c r="T1386" s="13"/>
      <c r="U1386" s="13"/>
      <c r="V1386" s="11"/>
      <c r="W1386" s="11"/>
      <c r="X1386" s="12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</row>
    <row r="1387" spans="18:61" x14ac:dyDescent="0.2">
      <c r="R1387" s="11"/>
      <c r="S1387" s="154"/>
      <c r="T1387" s="13"/>
      <c r="U1387" s="13"/>
      <c r="V1387" s="11"/>
      <c r="W1387" s="11"/>
      <c r="X1387" s="12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</row>
    <row r="1388" spans="18:61" x14ac:dyDescent="0.2">
      <c r="R1388" s="11"/>
      <c r="S1388" s="154"/>
      <c r="T1388" s="13"/>
      <c r="U1388" s="13"/>
      <c r="V1388" s="11"/>
      <c r="W1388" s="11"/>
      <c r="X1388" s="12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</row>
    <row r="1389" spans="18:61" x14ac:dyDescent="0.2">
      <c r="R1389" s="11"/>
      <c r="S1389" s="154"/>
      <c r="T1389" s="13"/>
      <c r="U1389" s="13"/>
      <c r="V1389" s="11"/>
      <c r="W1389" s="11"/>
      <c r="X1389" s="12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</row>
    <row r="1390" spans="18:61" x14ac:dyDescent="0.2">
      <c r="R1390" s="11"/>
      <c r="S1390" s="154"/>
      <c r="T1390" s="13"/>
      <c r="U1390" s="13"/>
      <c r="V1390" s="11"/>
      <c r="W1390" s="11"/>
      <c r="X1390" s="12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</row>
    <row r="1391" spans="18:61" x14ac:dyDescent="0.2">
      <c r="R1391" s="11"/>
      <c r="S1391" s="154"/>
      <c r="T1391" s="13"/>
      <c r="U1391" s="13"/>
      <c r="V1391" s="11"/>
      <c r="W1391" s="11"/>
      <c r="X1391" s="12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</row>
    <row r="1392" spans="18:61" x14ac:dyDescent="0.2">
      <c r="R1392" s="11"/>
      <c r="S1392" s="154"/>
      <c r="T1392" s="13"/>
      <c r="U1392" s="13"/>
      <c r="V1392" s="11"/>
      <c r="W1392" s="11"/>
      <c r="X1392" s="12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</row>
    <row r="1393" spans="18:61" x14ac:dyDescent="0.2">
      <c r="R1393" s="11"/>
      <c r="S1393" s="154"/>
      <c r="T1393" s="13"/>
      <c r="U1393" s="13"/>
      <c r="V1393" s="11"/>
      <c r="W1393" s="11"/>
      <c r="X1393" s="12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</row>
    <row r="1394" spans="18:61" x14ac:dyDescent="0.2">
      <c r="R1394" s="11"/>
      <c r="S1394" s="154"/>
      <c r="T1394" s="13"/>
      <c r="U1394" s="13"/>
      <c r="V1394" s="11"/>
      <c r="W1394" s="11"/>
      <c r="X1394" s="12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</row>
    <row r="1395" spans="18:61" x14ac:dyDescent="0.2">
      <c r="R1395" s="11"/>
      <c r="S1395" s="154"/>
      <c r="T1395" s="13"/>
      <c r="U1395" s="13"/>
      <c r="V1395" s="11"/>
      <c r="W1395" s="11"/>
      <c r="X1395" s="12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</row>
    <row r="1396" spans="18:61" x14ac:dyDescent="0.2">
      <c r="R1396" s="11"/>
      <c r="S1396" s="154"/>
      <c r="T1396" s="13"/>
      <c r="U1396" s="13"/>
      <c r="V1396" s="11"/>
      <c r="W1396" s="11"/>
      <c r="X1396" s="12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</row>
    <row r="1397" spans="18:61" x14ac:dyDescent="0.2">
      <c r="R1397" s="11"/>
      <c r="S1397" s="154"/>
      <c r="T1397" s="13"/>
      <c r="U1397" s="13"/>
      <c r="V1397" s="11"/>
      <c r="W1397" s="11"/>
      <c r="X1397" s="12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</row>
    <row r="1398" spans="18:61" x14ac:dyDescent="0.2">
      <c r="R1398" s="11"/>
      <c r="S1398" s="154"/>
      <c r="T1398" s="13"/>
      <c r="U1398" s="13"/>
      <c r="V1398" s="11"/>
      <c r="W1398" s="11"/>
      <c r="X1398" s="12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</row>
    <row r="1399" spans="18:61" x14ac:dyDescent="0.2">
      <c r="R1399" s="11"/>
      <c r="S1399" s="154"/>
      <c r="T1399" s="13"/>
      <c r="U1399" s="13"/>
      <c r="V1399" s="11"/>
      <c r="W1399" s="11"/>
      <c r="X1399" s="12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</row>
    <row r="1400" spans="18:61" x14ac:dyDescent="0.2">
      <c r="R1400" s="11"/>
      <c r="S1400" s="154"/>
      <c r="T1400" s="13"/>
      <c r="U1400" s="13"/>
      <c r="V1400" s="11"/>
      <c r="W1400" s="11"/>
      <c r="X1400" s="12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</row>
    <row r="1401" spans="18:61" x14ac:dyDescent="0.2">
      <c r="R1401" s="11"/>
      <c r="S1401" s="154"/>
      <c r="T1401" s="13"/>
      <c r="U1401" s="13"/>
      <c r="V1401" s="11"/>
      <c r="W1401" s="11"/>
      <c r="X1401" s="12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</row>
    <row r="1402" spans="18:61" x14ac:dyDescent="0.2">
      <c r="R1402" s="11"/>
      <c r="S1402" s="154"/>
      <c r="T1402" s="13"/>
      <c r="U1402" s="13"/>
      <c r="V1402" s="11"/>
      <c r="W1402" s="11"/>
      <c r="X1402" s="12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</row>
    <row r="1403" spans="18:61" x14ac:dyDescent="0.2">
      <c r="R1403" s="11"/>
      <c r="S1403" s="154"/>
      <c r="T1403" s="13"/>
      <c r="U1403" s="13"/>
      <c r="V1403" s="11"/>
      <c r="W1403" s="11"/>
      <c r="X1403" s="12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</row>
    <row r="1404" spans="18:61" x14ac:dyDescent="0.2">
      <c r="R1404" s="11"/>
      <c r="S1404" s="154"/>
      <c r="T1404" s="13"/>
      <c r="U1404" s="13"/>
      <c r="V1404" s="11"/>
      <c r="W1404" s="11"/>
      <c r="X1404" s="12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</row>
    <row r="1405" spans="18:61" x14ac:dyDescent="0.2">
      <c r="R1405" s="11"/>
      <c r="S1405" s="154"/>
      <c r="T1405" s="13"/>
      <c r="U1405" s="13"/>
      <c r="V1405" s="11"/>
      <c r="W1405" s="11"/>
      <c r="X1405" s="12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</row>
    <row r="1406" spans="18:61" x14ac:dyDescent="0.2">
      <c r="R1406" s="11"/>
      <c r="S1406" s="154"/>
      <c r="T1406" s="13"/>
      <c r="U1406" s="13"/>
      <c r="V1406" s="11"/>
      <c r="W1406" s="11"/>
      <c r="X1406" s="12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</row>
    <row r="1407" spans="18:61" x14ac:dyDescent="0.2">
      <c r="R1407" s="11"/>
      <c r="S1407" s="154"/>
      <c r="T1407" s="13"/>
      <c r="U1407" s="13"/>
      <c r="V1407" s="11"/>
      <c r="W1407" s="11"/>
      <c r="X1407" s="12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</row>
    <row r="1408" spans="18:61" x14ac:dyDescent="0.2">
      <c r="R1408" s="11"/>
      <c r="S1408" s="154"/>
      <c r="T1408" s="13"/>
      <c r="U1408" s="13"/>
      <c r="V1408" s="11"/>
      <c r="W1408" s="11"/>
      <c r="X1408" s="12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</row>
    <row r="1409" spans="18:61" x14ac:dyDescent="0.2">
      <c r="R1409" s="11"/>
      <c r="S1409" s="154"/>
      <c r="T1409" s="13"/>
      <c r="U1409" s="13"/>
      <c r="V1409" s="11"/>
      <c r="W1409" s="11"/>
      <c r="X1409" s="12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</row>
    <row r="1410" spans="18:61" x14ac:dyDescent="0.2">
      <c r="R1410" s="11"/>
      <c r="S1410" s="154"/>
      <c r="T1410" s="13"/>
      <c r="U1410" s="13"/>
      <c r="V1410" s="11"/>
      <c r="W1410" s="11"/>
      <c r="X1410" s="12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</row>
    <row r="1411" spans="18:61" x14ac:dyDescent="0.2">
      <c r="R1411" s="11"/>
      <c r="S1411" s="154"/>
      <c r="T1411" s="13"/>
      <c r="U1411" s="13"/>
      <c r="V1411" s="11"/>
      <c r="W1411" s="11"/>
      <c r="X1411" s="12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</row>
    <row r="1412" spans="18:61" x14ac:dyDescent="0.2">
      <c r="R1412" s="11"/>
      <c r="S1412" s="154"/>
      <c r="T1412" s="13"/>
      <c r="U1412" s="13"/>
      <c r="V1412" s="11"/>
      <c r="W1412" s="11"/>
      <c r="X1412" s="12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</row>
    <row r="1413" spans="18:61" x14ac:dyDescent="0.2">
      <c r="R1413" s="11"/>
      <c r="S1413" s="154"/>
      <c r="T1413" s="13"/>
      <c r="U1413" s="13"/>
      <c r="V1413" s="11"/>
      <c r="W1413" s="11"/>
      <c r="X1413" s="12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  <c r="BH1413" s="11"/>
      <c r="BI1413" s="11"/>
    </row>
    <row r="1414" spans="18:61" x14ac:dyDescent="0.2">
      <c r="R1414" s="11"/>
      <c r="S1414" s="154"/>
      <c r="T1414" s="13"/>
      <c r="U1414" s="13"/>
      <c r="V1414" s="11"/>
      <c r="W1414" s="11"/>
      <c r="X1414" s="12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  <c r="BH1414" s="11"/>
      <c r="BI1414" s="11"/>
    </row>
    <row r="1415" spans="18:61" x14ac:dyDescent="0.2">
      <c r="R1415" s="11"/>
      <c r="S1415" s="154"/>
      <c r="T1415" s="13"/>
      <c r="U1415" s="13"/>
      <c r="V1415" s="11"/>
      <c r="W1415" s="11"/>
      <c r="X1415" s="12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  <c r="BH1415" s="11"/>
      <c r="BI1415" s="11"/>
    </row>
    <row r="1416" spans="18:61" x14ac:dyDescent="0.2">
      <c r="R1416" s="11"/>
      <c r="S1416" s="154"/>
      <c r="T1416" s="13"/>
      <c r="U1416" s="13"/>
      <c r="V1416" s="11"/>
      <c r="W1416" s="11"/>
      <c r="X1416" s="12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  <c r="BH1416" s="11"/>
      <c r="BI1416" s="11"/>
    </row>
    <row r="1417" spans="18:61" x14ac:dyDescent="0.2">
      <c r="R1417" s="11"/>
      <c r="S1417" s="154"/>
      <c r="T1417" s="13"/>
      <c r="U1417" s="13"/>
      <c r="V1417" s="11"/>
      <c r="W1417" s="11"/>
      <c r="X1417" s="12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</row>
    <row r="1418" spans="18:61" x14ac:dyDescent="0.2">
      <c r="R1418" s="11"/>
      <c r="S1418" s="154"/>
      <c r="T1418" s="13"/>
      <c r="U1418" s="13"/>
      <c r="V1418" s="11"/>
      <c r="W1418" s="11"/>
      <c r="X1418" s="12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  <c r="BH1418" s="11"/>
      <c r="BI1418" s="11"/>
    </row>
    <row r="1419" spans="18:61" x14ac:dyDescent="0.2">
      <c r="R1419" s="11"/>
      <c r="S1419" s="154"/>
      <c r="T1419" s="13"/>
      <c r="U1419" s="13"/>
      <c r="V1419" s="11"/>
      <c r="W1419" s="11"/>
      <c r="X1419" s="12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  <c r="BH1419" s="11"/>
      <c r="BI1419" s="11"/>
    </row>
    <row r="1420" spans="18:61" x14ac:dyDescent="0.2">
      <c r="R1420" s="11"/>
      <c r="S1420" s="154"/>
      <c r="T1420" s="13"/>
      <c r="U1420" s="13"/>
      <c r="V1420" s="11"/>
      <c r="W1420" s="11"/>
      <c r="X1420" s="12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  <c r="BH1420" s="11"/>
      <c r="BI1420" s="11"/>
    </row>
    <row r="1421" spans="18:61" x14ac:dyDescent="0.2">
      <c r="R1421" s="11"/>
      <c r="S1421" s="154"/>
      <c r="T1421" s="13"/>
      <c r="U1421" s="13"/>
      <c r="V1421" s="11"/>
      <c r="W1421" s="11"/>
      <c r="X1421" s="12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1"/>
      <c r="BH1421" s="11"/>
      <c r="BI1421" s="11"/>
    </row>
    <row r="1422" spans="18:61" x14ac:dyDescent="0.2">
      <c r="R1422" s="11"/>
      <c r="S1422" s="154"/>
      <c r="T1422" s="13"/>
      <c r="U1422" s="13"/>
      <c r="V1422" s="11"/>
      <c r="W1422" s="11"/>
      <c r="X1422" s="12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1"/>
      <c r="BH1422" s="11"/>
      <c r="BI1422" s="11"/>
    </row>
    <row r="1423" spans="18:61" x14ac:dyDescent="0.2">
      <c r="R1423" s="11"/>
      <c r="S1423" s="154"/>
      <c r="T1423" s="13"/>
      <c r="U1423" s="13"/>
      <c r="V1423" s="11"/>
      <c r="W1423" s="11"/>
      <c r="X1423" s="12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1"/>
      <c r="BH1423" s="11"/>
      <c r="BI1423" s="11"/>
    </row>
    <row r="1424" spans="18:61" x14ac:dyDescent="0.2">
      <c r="R1424" s="11"/>
      <c r="S1424" s="154"/>
      <c r="T1424" s="13"/>
      <c r="U1424" s="13"/>
      <c r="V1424" s="11"/>
      <c r="W1424" s="11"/>
      <c r="X1424" s="12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1"/>
      <c r="BH1424" s="11"/>
      <c r="BI1424" s="11"/>
    </row>
    <row r="1425" spans="18:61" x14ac:dyDescent="0.2">
      <c r="R1425" s="11"/>
      <c r="S1425" s="154"/>
      <c r="T1425" s="13"/>
      <c r="U1425" s="13"/>
      <c r="V1425" s="11"/>
      <c r="W1425" s="11"/>
      <c r="X1425" s="12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1"/>
      <c r="BH1425" s="11"/>
      <c r="BI1425" s="11"/>
    </row>
    <row r="1426" spans="18:61" x14ac:dyDescent="0.2">
      <c r="R1426" s="11"/>
      <c r="S1426" s="154"/>
      <c r="T1426" s="13"/>
      <c r="U1426" s="13"/>
      <c r="V1426" s="11"/>
      <c r="W1426" s="11"/>
      <c r="X1426" s="12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1"/>
      <c r="BH1426" s="11"/>
      <c r="BI1426" s="11"/>
    </row>
    <row r="1427" spans="18:61" x14ac:dyDescent="0.2">
      <c r="R1427" s="11"/>
      <c r="S1427" s="154"/>
      <c r="T1427" s="13"/>
      <c r="U1427" s="13"/>
      <c r="V1427" s="11"/>
      <c r="W1427" s="11"/>
      <c r="X1427" s="12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</row>
    <row r="1428" spans="18:61" x14ac:dyDescent="0.2">
      <c r="R1428" s="11"/>
      <c r="S1428" s="154"/>
      <c r="T1428" s="13"/>
      <c r="U1428" s="13"/>
      <c r="V1428" s="11"/>
      <c r="W1428" s="11"/>
      <c r="X1428" s="12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  <c r="BH1428" s="11"/>
      <c r="BI1428" s="11"/>
    </row>
    <row r="1429" spans="18:61" x14ac:dyDescent="0.2">
      <c r="R1429" s="11"/>
      <c r="S1429" s="154"/>
      <c r="T1429" s="13"/>
      <c r="U1429" s="13"/>
      <c r="V1429" s="11"/>
      <c r="W1429" s="11"/>
      <c r="X1429" s="12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  <c r="BH1429" s="11"/>
      <c r="BI1429" s="11"/>
    </row>
    <row r="1430" spans="18:61" x14ac:dyDescent="0.2">
      <c r="R1430" s="11"/>
      <c r="S1430" s="154"/>
      <c r="T1430" s="13"/>
      <c r="U1430" s="13"/>
      <c r="V1430" s="11"/>
      <c r="W1430" s="11"/>
      <c r="X1430" s="12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  <c r="BH1430" s="11"/>
      <c r="BI1430" s="11"/>
    </row>
    <row r="1431" spans="18:61" x14ac:dyDescent="0.2">
      <c r="R1431" s="11"/>
      <c r="S1431" s="154"/>
      <c r="T1431" s="13"/>
      <c r="U1431" s="13"/>
      <c r="V1431" s="11"/>
      <c r="W1431" s="11"/>
      <c r="X1431" s="12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  <c r="BH1431" s="11"/>
      <c r="BI1431" s="11"/>
    </row>
    <row r="1432" spans="18:61" x14ac:dyDescent="0.2">
      <c r="R1432" s="11"/>
      <c r="S1432" s="154"/>
      <c r="T1432" s="13"/>
      <c r="U1432" s="13"/>
      <c r="V1432" s="11"/>
      <c r="W1432" s="11"/>
      <c r="X1432" s="12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  <c r="BH1432" s="11"/>
      <c r="BI1432" s="11"/>
    </row>
    <row r="1433" spans="18:61" x14ac:dyDescent="0.2">
      <c r="R1433" s="11"/>
      <c r="S1433" s="154"/>
      <c r="T1433" s="13"/>
      <c r="U1433" s="13"/>
      <c r="V1433" s="11"/>
      <c r="W1433" s="11"/>
      <c r="X1433" s="12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  <c r="BH1433" s="11"/>
      <c r="BI1433" s="11"/>
    </row>
    <row r="1434" spans="18:61" x14ac:dyDescent="0.2">
      <c r="R1434" s="11"/>
      <c r="S1434" s="154"/>
      <c r="T1434" s="13"/>
      <c r="U1434" s="13"/>
      <c r="V1434" s="11"/>
      <c r="W1434" s="11"/>
      <c r="X1434" s="12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  <c r="BH1434" s="11"/>
      <c r="BI1434" s="11"/>
    </row>
    <row r="1435" spans="18:61" x14ac:dyDescent="0.2">
      <c r="R1435" s="11"/>
      <c r="S1435" s="154"/>
      <c r="T1435" s="13"/>
      <c r="U1435" s="13"/>
      <c r="V1435" s="11"/>
      <c r="W1435" s="11"/>
      <c r="X1435" s="12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  <c r="BH1435" s="11"/>
      <c r="BI1435" s="11"/>
    </row>
    <row r="1436" spans="18:61" x14ac:dyDescent="0.2">
      <c r="R1436" s="11"/>
      <c r="S1436" s="154"/>
      <c r="T1436" s="13"/>
      <c r="U1436" s="13"/>
      <c r="V1436" s="11"/>
      <c r="W1436" s="11"/>
      <c r="X1436" s="12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  <c r="BH1436" s="11"/>
      <c r="BI1436" s="11"/>
    </row>
    <row r="1437" spans="18:61" x14ac:dyDescent="0.2">
      <c r="R1437" s="11"/>
      <c r="S1437" s="154"/>
      <c r="T1437" s="13"/>
      <c r="U1437" s="13"/>
      <c r="V1437" s="11"/>
      <c r="W1437" s="11"/>
      <c r="X1437" s="12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1"/>
      <c r="BH1437" s="11"/>
      <c r="BI1437" s="11"/>
    </row>
    <row r="1438" spans="18:61" x14ac:dyDescent="0.2">
      <c r="R1438" s="11"/>
      <c r="S1438" s="154"/>
      <c r="T1438" s="13"/>
      <c r="U1438" s="13"/>
      <c r="V1438" s="11"/>
      <c r="W1438" s="11"/>
      <c r="X1438" s="12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  <c r="BH1438" s="11"/>
      <c r="BI1438" s="11"/>
    </row>
    <row r="1439" spans="18:61" x14ac:dyDescent="0.2">
      <c r="R1439" s="11"/>
      <c r="S1439" s="154"/>
      <c r="T1439" s="13"/>
      <c r="U1439" s="13"/>
      <c r="V1439" s="11"/>
      <c r="W1439" s="11"/>
      <c r="X1439" s="12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</row>
    <row r="1440" spans="18:61" x14ac:dyDescent="0.2">
      <c r="R1440" s="11"/>
      <c r="S1440" s="154"/>
      <c r="T1440" s="13"/>
      <c r="U1440" s="13"/>
      <c r="V1440" s="11"/>
      <c r="W1440" s="11"/>
      <c r="X1440" s="12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  <c r="BH1440" s="11"/>
      <c r="BI1440" s="11"/>
    </row>
    <row r="1441" spans="18:61" x14ac:dyDescent="0.2">
      <c r="R1441" s="11"/>
      <c r="S1441" s="154"/>
      <c r="T1441" s="13"/>
      <c r="U1441" s="13"/>
      <c r="V1441" s="11"/>
      <c r="W1441" s="11"/>
      <c r="X1441" s="12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  <c r="BH1441" s="11"/>
      <c r="BI1441" s="11"/>
    </row>
    <row r="1442" spans="18:61" x14ac:dyDescent="0.2">
      <c r="R1442" s="11"/>
      <c r="S1442" s="154"/>
      <c r="T1442" s="13"/>
      <c r="U1442" s="13"/>
      <c r="V1442" s="11"/>
      <c r="W1442" s="11"/>
      <c r="X1442" s="12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  <c r="BH1442" s="11"/>
      <c r="BI1442" s="11"/>
    </row>
    <row r="1443" spans="18:61" x14ac:dyDescent="0.2">
      <c r="R1443" s="11"/>
      <c r="S1443" s="154"/>
      <c r="T1443" s="13"/>
      <c r="U1443" s="13"/>
      <c r="V1443" s="11"/>
      <c r="W1443" s="11"/>
      <c r="X1443" s="12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  <c r="BH1443" s="11"/>
      <c r="BI1443" s="11"/>
    </row>
    <row r="1444" spans="18:61" x14ac:dyDescent="0.2">
      <c r="R1444" s="11"/>
      <c r="S1444" s="154"/>
      <c r="T1444" s="13"/>
      <c r="U1444" s="13"/>
      <c r="V1444" s="11"/>
      <c r="W1444" s="11"/>
      <c r="X1444" s="12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</row>
    <row r="1445" spans="18:61" x14ac:dyDescent="0.2">
      <c r="R1445" s="11"/>
      <c r="S1445" s="154"/>
      <c r="T1445" s="13"/>
      <c r="U1445" s="13"/>
      <c r="V1445" s="11"/>
      <c r="W1445" s="11"/>
      <c r="X1445" s="12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</row>
    <row r="1446" spans="18:61" x14ac:dyDescent="0.2">
      <c r="R1446" s="11"/>
      <c r="S1446" s="154"/>
      <c r="T1446" s="13"/>
      <c r="U1446" s="13"/>
      <c r="V1446" s="11"/>
      <c r="W1446" s="11"/>
      <c r="X1446" s="12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</row>
    <row r="1447" spans="18:61" x14ac:dyDescent="0.2">
      <c r="R1447" s="11"/>
      <c r="S1447" s="154"/>
      <c r="T1447" s="13"/>
      <c r="U1447" s="13"/>
      <c r="V1447" s="11"/>
      <c r="W1447" s="11"/>
      <c r="X1447" s="12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</row>
    <row r="1448" spans="18:61" x14ac:dyDescent="0.2">
      <c r="R1448" s="11"/>
      <c r="S1448" s="154"/>
      <c r="T1448" s="13"/>
      <c r="U1448" s="13"/>
      <c r="V1448" s="11"/>
      <c r="W1448" s="11"/>
      <c r="X1448" s="12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  <c r="BH1448" s="11"/>
      <c r="BI1448" s="11"/>
    </row>
    <row r="1449" spans="18:61" x14ac:dyDescent="0.2">
      <c r="R1449" s="11"/>
      <c r="S1449" s="154"/>
      <c r="T1449" s="13"/>
      <c r="U1449" s="13"/>
      <c r="V1449" s="11"/>
      <c r="W1449" s="11"/>
      <c r="X1449" s="12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</row>
    <row r="1450" spans="18:61" x14ac:dyDescent="0.2">
      <c r="R1450" s="11"/>
      <c r="S1450" s="154"/>
      <c r="T1450" s="13"/>
      <c r="U1450" s="13"/>
      <c r="V1450" s="11"/>
      <c r="W1450" s="11"/>
      <c r="X1450" s="12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  <c r="BH1450" s="11"/>
      <c r="BI1450" s="11"/>
    </row>
    <row r="1451" spans="18:61" x14ac:dyDescent="0.2">
      <c r="R1451" s="11"/>
      <c r="S1451" s="154"/>
      <c r="T1451" s="13"/>
      <c r="U1451" s="13"/>
      <c r="V1451" s="11"/>
      <c r="W1451" s="11"/>
      <c r="X1451" s="12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  <c r="BH1451" s="11"/>
      <c r="BI1451" s="11"/>
    </row>
    <row r="1452" spans="18:61" x14ac:dyDescent="0.2">
      <c r="R1452" s="11"/>
      <c r="S1452" s="154"/>
      <c r="T1452" s="13"/>
      <c r="U1452" s="13"/>
      <c r="V1452" s="11"/>
      <c r="W1452" s="11"/>
      <c r="X1452" s="12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  <c r="BH1452" s="11"/>
      <c r="BI1452" s="11"/>
    </row>
    <row r="1453" spans="18:61" x14ac:dyDescent="0.2">
      <c r="R1453" s="11"/>
      <c r="S1453" s="154"/>
      <c r="T1453" s="13"/>
      <c r="U1453" s="13"/>
      <c r="V1453" s="11"/>
      <c r="W1453" s="11"/>
      <c r="X1453" s="12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  <c r="BH1453" s="11"/>
      <c r="BI1453" s="11"/>
    </row>
    <row r="1454" spans="18:61" x14ac:dyDescent="0.2">
      <c r="R1454" s="11"/>
      <c r="S1454" s="154"/>
      <c r="T1454" s="13"/>
      <c r="U1454" s="13"/>
      <c r="V1454" s="11"/>
      <c r="W1454" s="11"/>
      <c r="X1454" s="12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  <c r="BH1454" s="11"/>
      <c r="BI1454" s="11"/>
    </row>
    <row r="1455" spans="18:61" x14ac:dyDescent="0.2">
      <c r="R1455" s="11"/>
      <c r="S1455" s="154"/>
      <c r="T1455" s="13"/>
      <c r="U1455" s="13"/>
      <c r="V1455" s="11"/>
      <c r="W1455" s="11"/>
      <c r="X1455" s="12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</row>
    <row r="1456" spans="18:61" x14ac:dyDescent="0.2">
      <c r="R1456" s="11"/>
      <c r="S1456" s="154"/>
      <c r="T1456" s="13"/>
      <c r="U1456" s="13"/>
      <c r="V1456" s="11"/>
      <c r="W1456" s="11"/>
      <c r="X1456" s="12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  <c r="BH1456" s="11"/>
      <c r="BI1456" s="11"/>
    </row>
    <row r="1457" spans="18:61" x14ac:dyDescent="0.2">
      <c r="R1457" s="11"/>
      <c r="S1457" s="154"/>
      <c r="T1457" s="13"/>
      <c r="U1457" s="13"/>
      <c r="V1457" s="11"/>
      <c r="W1457" s="11"/>
      <c r="X1457" s="12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</row>
    <row r="1458" spans="18:61" x14ac:dyDescent="0.2">
      <c r="R1458" s="11"/>
      <c r="S1458" s="154"/>
      <c r="T1458" s="13"/>
      <c r="U1458" s="13"/>
      <c r="V1458" s="11"/>
      <c r="W1458" s="11"/>
      <c r="X1458" s="12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</row>
    <row r="1459" spans="18:61" x14ac:dyDescent="0.2">
      <c r="R1459" s="11"/>
      <c r="S1459" s="154"/>
      <c r="T1459" s="13"/>
      <c r="U1459" s="13"/>
      <c r="V1459" s="11"/>
      <c r="W1459" s="11"/>
      <c r="X1459" s="12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</row>
    <row r="1460" spans="18:61" x14ac:dyDescent="0.2">
      <c r="R1460" s="11"/>
      <c r="S1460" s="154"/>
      <c r="T1460" s="13"/>
      <c r="U1460" s="13"/>
      <c r="V1460" s="11"/>
      <c r="W1460" s="11"/>
      <c r="X1460" s="12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1"/>
      <c r="BH1460" s="11"/>
      <c r="BI1460" s="11"/>
    </row>
    <row r="1461" spans="18:61" x14ac:dyDescent="0.2">
      <c r="R1461" s="11"/>
      <c r="S1461" s="154"/>
      <c r="T1461" s="13"/>
      <c r="U1461" s="13"/>
      <c r="V1461" s="11"/>
      <c r="W1461" s="11"/>
      <c r="X1461" s="12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  <c r="BH1461" s="11"/>
      <c r="BI1461" s="11"/>
    </row>
    <row r="1462" spans="18:61" x14ac:dyDescent="0.2">
      <c r="R1462" s="11"/>
      <c r="S1462" s="154"/>
      <c r="T1462" s="13"/>
      <c r="U1462" s="13"/>
      <c r="V1462" s="11"/>
      <c r="W1462" s="11"/>
      <c r="X1462" s="12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  <c r="BH1462" s="11"/>
      <c r="BI1462" s="11"/>
    </row>
    <row r="1463" spans="18:61" x14ac:dyDescent="0.2">
      <c r="R1463" s="11"/>
      <c r="S1463" s="154"/>
      <c r="T1463" s="13"/>
      <c r="U1463" s="13"/>
      <c r="V1463" s="11"/>
      <c r="W1463" s="11"/>
      <c r="X1463" s="12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  <c r="BH1463" s="11"/>
      <c r="BI1463" s="11"/>
    </row>
    <row r="1464" spans="18:61" x14ac:dyDescent="0.2">
      <c r="R1464" s="11"/>
      <c r="S1464" s="154"/>
      <c r="T1464" s="13"/>
      <c r="U1464" s="13"/>
      <c r="V1464" s="11"/>
      <c r="W1464" s="11"/>
      <c r="X1464" s="12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1"/>
      <c r="BH1464" s="11"/>
      <c r="BI1464" s="11"/>
    </row>
    <row r="1465" spans="18:61" x14ac:dyDescent="0.2">
      <c r="R1465" s="11"/>
      <c r="S1465" s="154"/>
      <c r="T1465" s="13"/>
      <c r="U1465" s="13"/>
      <c r="V1465" s="11"/>
      <c r="W1465" s="11"/>
      <c r="X1465" s="12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  <c r="BH1465" s="11"/>
      <c r="BI1465" s="11"/>
    </row>
    <row r="1466" spans="18:61" x14ac:dyDescent="0.2">
      <c r="R1466" s="11"/>
      <c r="S1466" s="154"/>
      <c r="T1466" s="13"/>
      <c r="U1466" s="13"/>
      <c r="V1466" s="11"/>
      <c r="W1466" s="11"/>
      <c r="X1466" s="12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1"/>
      <c r="BH1466" s="11"/>
      <c r="BI1466" s="11"/>
    </row>
    <row r="1467" spans="18:61" x14ac:dyDescent="0.2">
      <c r="R1467" s="11"/>
      <c r="S1467" s="154"/>
      <c r="T1467" s="13"/>
      <c r="U1467" s="13"/>
      <c r="V1467" s="11"/>
      <c r="W1467" s="11"/>
      <c r="X1467" s="12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1"/>
      <c r="BH1467" s="11"/>
      <c r="BI1467" s="11"/>
    </row>
    <row r="1468" spans="18:61" x14ac:dyDescent="0.2">
      <c r="R1468" s="11"/>
      <c r="S1468" s="154"/>
      <c r="T1468" s="13"/>
      <c r="U1468" s="13"/>
      <c r="V1468" s="11"/>
      <c r="W1468" s="11"/>
      <c r="X1468" s="12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  <c r="BH1468" s="11"/>
      <c r="BI1468" s="11"/>
    </row>
    <row r="1469" spans="18:61" x14ac:dyDescent="0.2">
      <c r="R1469" s="11"/>
      <c r="S1469" s="154"/>
      <c r="T1469" s="13"/>
      <c r="U1469" s="13"/>
      <c r="V1469" s="11"/>
      <c r="W1469" s="11"/>
      <c r="X1469" s="12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1"/>
      <c r="BH1469" s="11"/>
      <c r="BI1469" s="11"/>
    </row>
    <row r="1470" spans="18:61" x14ac:dyDescent="0.2">
      <c r="R1470" s="11"/>
      <c r="S1470" s="154"/>
      <c r="T1470" s="13"/>
      <c r="U1470" s="13"/>
      <c r="V1470" s="11"/>
      <c r="W1470" s="11"/>
      <c r="X1470" s="12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1"/>
      <c r="BH1470" s="11"/>
      <c r="BI1470" s="11"/>
    </row>
    <row r="1471" spans="18:61" x14ac:dyDescent="0.2">
      <c r="R1471" s="11"/>
      <c r="S1471" s="154"/>
      <c r="T1471" s="13"/>
      <c r="U1471" s="13"/>
      <c r="V1471" s="11"/>
      <c r="W1471" s="11"/>
      <c r="X1471" s="12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  <c r="BH1471" s="11"/>
      <c r="BI1471" s="11"/>
    </row>
    <row r="1472" spans="18:61" x14ac:dyDescent="0.2">
      <c r="R1472" s="11"/>
      <c r="S1472" s="154"/>
      <c r="T1472" s="13"/>
      <c r="U1472" s="13"/>
      <c r="V1472" s="11"/>
      <c r="W1472" s="11"/>
      <c r="X1472" s="12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  <c r="BH1472" s="11"/>
      <c r="BI1472" s="11"/>
    </row>
    <row r="1473" spans="18:61" x14ac:dyDescent="0.2">
      <c r="R1473" s="11"/>
      <c r="S1473" s="154"/>
      <c r="T1473" s="13"/>
      <c r="U1473" s="13"/>
      <c r="V1473" s="11"/>
      <c r="W1473" s="11"/>
      <c r="X1473" s="12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</row>
    <row r="1474" spans="18:61" x14ac:dyDescent="0.2">
      <c r="R1474" s="11"/>
      <c r="S1474" s="154"/>
      <c r="T1474" s="13"/>
      <c r="U1474" s="13"/>
      <c r="V1474" s="11"/>
      <c r="W1474" s="11"/>
      <c r="X1474" s="12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  <c r="BH1474" s="11"/>
      <c r="BI1474" s="11"/>
    </row>
    <row r="1475" spans="18:61" x14ac:dyDescent="0.2">
      <c r="R1475" s="11"/>
      <c r="S1475" s="154"/>
      <c r="T1475" s="13"/>
      <c r="U1475" s="13"/>
      <c r="V1475" s="11"/>
      <c r="W1475" s="11"/>
      <c r="X1475" s="12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  <c r="BH1475" s="11"/>
      <c r="BI1475" s="11"/>
    </row>
    <row r="1476" spans="18:61" x14ac:dyDescent="0.2">
      <c r="R1476" s="11"/>
      <c r="S1476" s="154"/>
      <c r="T1476" s="13"/>
      <c r="U1476" s="13"/>
      <c r="V1476" s="11"/>
      <c r="W1476" s="11"/>
      <c r="X1476" s="12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  <c r="BH1476" s="11"/>
      <c r="BI1476" s="11"/>
    </row>
    <row r="1477" spans="18:61" x14ac:dyDescent="0.2">
      <c r="R1477" s="11"/>
      <c r="S1477" s="154"/>
      <c r="T1477" s="13"/>
      <c r="U1477" s="13"/>
      <c r="V1477" s="11"/>
      <c r="W1477" s="11"/>
      <c r="X1477" s="12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  <c r="BH1477" s="11"/>
      <c r="BI1477" s="11"/>
    </row>
    <row r="1478" spans="18:61" x14ac:dyDescent="0.2">
      <c r="R1478" s="11"/>
      <c r="S1478" s="154"/>
      <c r="T1478" s="13"/>
      <c r="U1478" s="13"/>
      <c r="V1478" s="11"/>
      <c r="W1478" s="11"/>
      <c r="X1478" s="12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  <c r="BH1478" s="11"/>
      <c r="BI1478" s="11"/>
    </row>
    <row r="1479" spans="18:61" x14ac:dyDescent="0.2">
      <c r="R1479" s="11"/>
      <c r="S1479" s="154"/>
      <c r="T1479" s="13"/>
      <c r="U1479" s="13"/>
      <c r="V1479" s="11"/>
      <c r="W1479" s="11"/>
      <c r="X1479" s="12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</row>
    <row r="1480" spans="18:61" x14ac:dyDescent="0.2">
      <c r="R1480" s="11"/>
      <c r="S1480" s="154"/>
      <c r="T1480" s="13"/>
      <c r="U1480" s="13"/>
      <c r="V1480" s="11"/>
      <c r="W1480" s="11"/>
      <c r="X1480" s="12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  <c r="BH1480" s="11"/>
      <c r="BI1480" s="11"/>
    </row>
    <row r="1481" spans="18:61" x14ac:dyDescent="0.2">
      <c r="R1481" s="11"/>
      <c r="S1481" s="154"/>
      <c r="T1481" s="13"/>
      <c r="U1481" s="13"/>
      <c r="V1481" s="11"/>
      <c r="W1481" s="11"/>
      <c r="X1481" s="12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  <c r="BH1481" s="11"/>
      <c r="BI1481" s="11"/>
    </row>
    <row r="1482" spans="18:61" x14ac:dyDescent="0.2">
      <c r="R1482" s="11"/>
      <c r="S1482" s="154"/>
      <c r="T1482" s="13"/>
      <c r="U1482" s="13"/>
      <c r="V1482" s="11"/>
      <c r="W1482" s="11"/>
      <c r="X1482" s="12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</row>
    <row r="1483" spans="18:61" x14ac:dyDescent="0.2">
      <c r="R1483" s="11"/>
      <c r="S1483" s="154"/>
      <c r="T1483" s="13"/>
      <c r="U1483" s="13"/>
      <c r="V1483" s="11"/>
      <c r="W1483" s="11"/>
      <c r="X1483" s="12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  <c r="BH1483" s="11"/>
      <c r="BI1483" s="11"/>
    </row>
    <row r="1484" spans="18:61" x14ac:dyDescent="0.2">
      <c r="R1484" s="11"/>
      <c r="S1484" s="154"/>
      <c r="T1484" s="13"/>
      <c r="U1484" s="13"/>
      <c r="V1484" s="11"/>
      <c r="W1484" s="11"/>
      <c r="X1484" s="12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  <c r="BH1484" s="11"/>
      <c r="BI1484" s="11"/>
    </row>
    <row r="1485" spans="18:61" x14ac:dyDescent="0.2">
      <c r="R1485" s="11"/>
      <c r="S1485" s="154"/>
      <c r="T1485" s="13"/>
      <c r="U1485" s="13"/>
      <c r="V1485" s="11"/>
      <c r="W1485" s="11"/>
      <c r="X1485" s="12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1"/>
      <c r="BH1485" s="11"/>
      <c r="BI1485" s="11"/>
    </row>
    <row r="1486" spans="18:61" x14ac:dyDescent="0.2">
      <c r="R1486" s="11"/>
      <c r="S1486" s="154"/>
      <c r="T1486" s="13"/>
      <c r="U1486" s="13"/>
      <c r="V1486" s="11"/>
      <c r="W1486" s="11"/>
      <c r="X1486" s="12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1"/>
      <c r="BH1486" s="11"/>
      <c r="BI1486" s="11"/>
    </row>
    <row r="1487" spans="18:61" x14ac:dyDescent="0.2">
      <c r="R1487" s="11"/>
      <c r="S1487" s="154"/>
      <c r="T1487" s="13"/>
      <c r="U1487" s="13"/>
      <c r="V1487" s="11"/>
      <c r="W1487" s="11"/>
      <c r="X1487" s="12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1"/>
      <c r="BH1487" s="11"/>
      <c r="BI1487" s="11"/>
    </row>
    <row r="1488" spans="18:61" x14ac:dyDescent="0.2">
      <c r="R1488" s="11"/>
      <c r="S1488" s="154"/>
      <c r="T1488" s="13"/>
      <c r="U1488" s="13"/>
      <c r="V1488" s="11"/>
      <c r="W1488" s="11"/>
      <c r="X1488" s="12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1"/>
      <c r="BH1488" s="11"/>
      <c r="BI1488" s="11"/>
    </row>
    <row r="1489" spans="18:61" x14ac:dyDescent="0.2">
      <c r="R1489" s="11"/>
      <c r="S1489" s="154"/>
      <c r="T1489" s="13"/>
      <c r="U1489" s="13"/>
      <c r="V1489" s="11"/>
      <c r="W1489" s="11"/>
      <c r="X1489" s="12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1"/>
      <c r="BH1489" s="11"/>
      <c r="BI1489" s="11"/>
    </row>
    <row r="1490" spans="18:61" x14ac:dyDescent="0.2">
      <c r="R1490" s="11"/>
      <c r="S1490" s="154"/>
      <c r="T1490" s="13"/>
      <c r="U1490" s="13"/>
      <c r="V1490" s="11"/>
      <c r="W1490" s="11"/>
      <c r="X1490" s="12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  <c r="BH1490" s="11"/>
      <c r="BI1490" s="11"/>
    </row>
    <row r="1491" spans="18:61" x14ac:dyDescent="0.2">
      <c r="R1491" s="11"/>
      <c r="S1491" s="154"/>
      <c r="T1491" s="13"/>
      <c r="U1491" s="13"/>
      <c r="V1491" s="11"/>
      <c r="W1491" s="11"/>
      <c r="X1491" s="12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  <c r="BH1491" s="11"/>
      <c r="BI1491" s="11"/>
    </row>
    <row r="1492" spans="18:61" x14ac:dyDescent="0.2">
      <c r="R1492" s="11"/>
      <c r="S1492" s="154"/>
      <c r="T1492" s="13"/>
      <c r="U1492" s="13"/>
      <c r="V1492" s="11"/>
      <c r="W1492" s="11"/>
      <c r="X1492" s="12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  <c r="BH1492" s="11"/>
      <c r="BI1492" s="11"/>
    </row>
    <row r="1493" spans="18:61" x14ac:dyDescent="0.2">
      <c r="R1493" s="11"/>
      <c r="S1493" s="154"/>
      <c r="T1493" s="13"/>
      <c r="U1493" s="13"/>
      <c r="V1493" s="11"/>
      <c r="W1493" s="11"/>
      <c r="X1493" s="12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  <c r="BH1493" s="11"/>
      <c r="BI1493" s="11"/>
    </row>
    <row r="1494" spans="18:61" x14ac:dyDescent="0.2">
      <c r="R1494" s="11"/>
      <c r="S1494" s="154"/>
      <c r="T1494" s="13"/>
      <c r="U1494" s="13"/>
      <c r="V1494" s="11"/>
      <c r="W1494" s="11"/>
      <c r="X1494" s="12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  <c r="BH1494" s="11"/>
      <c r="BI1494" s="11"/>
    </row>
    <row r="1495" spans="18:61" x14ac:dyDescent="0.2">
      <c r="R1495" s="11"/>
      <c r="S1495" s="154"/>
      <c r="T1495" s="13"/>
      <c r="U1495" s="13"/>
      <c r="V1495" s="11"/>
      <c r="W1495" s="11"/>
      <c r="X1495" s="12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  <c r="BH1495" s="11"/>
      <c r="BI1495" s="11"/>
    </row>
    <row r="1496" spans="18:61" x14ac:dyDescent="0.2">
      <c r="R1496" s="11"/>
      <c r="S1496" s="154"/>
      <c r="T1496" s="13"/>
      <c r="U1496" s="13"/>
      <c r="V1496" s="11"/>
      <c r="W1496" s="11"/>
      <c r="X1496" s="12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  <c r="BH1496" s="11"/>
      <c r="BI1496" s="11"/>
    </row>
    <row r="1497" spans="18:61" x14ac:dyDescent="0.2">
      <c r="R1497" s="11"/>
      <c r="S1497" s="154"/>
      <c r="T1497" s="13"/>
      <c r="U1497" s="13"/>
      <c r="V1497" s="11"/>
      <c r="W1497" s="11"/>
      <c r="X1497" s="12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1"/>
      <c r="BH1497" s="11"/>
      <c r="BI1497" s="11"/>
    </row>
    <row r="1498" spans="18:61" x14ac:dyDescent="0.2">
      <c r="R1498" s="11"/>
      <c r="S1498" s="154"/>
      <c r="T1498" s="13"/>
      <c r="U1498" s="13"/>
      <c r="V1498" s="11"/>
      <c r="W1498" s="11"/>
      <c r="X1498" s="12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  <c r="BH1498" s="11"/>
      <c r="BI1498" s="11"/>
    </row>
    <row r="1499" spans="18:61" x14ac:dyDescent="0.2">
      <c r="R1499" s="11"/>
      <c r="S1499" s="154"/>
      <c r="T1499" s="13"/>
      <c r="U1499" s="13"/>
      <c r="V1499" s="11"/>
      <c r="W1499" s="11"/>
      <c r="X1499" s="12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</row>
    <row r="1500" spans="18:61" x14ac:dyDescent="0.2">
      <c r="R1500" s="11"/>
      <c r="S1500" s="154"/>
      <c r="T1500" s="13"/>
      <c r="U1500" s="13"/>
      <c r="V1500" s="11"/>
      <c r="W1500" s="11"/>
      <c r="X1500" s="12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1"/>
      <c r="BH1500" s="11"/>
      <c r="BI1500" s="11"/>
    </row>
    <row r="1501" spans="18:61" x14ac:dyDescent="0.2">
      <c r="R1501" s="11"/>
      <c r="S1501" s="154"/>
      <c r="T1501" s="13"/>
      <c r="U1501" s="13"/>
      <c r="V1501" s="11"/>
      <c r="W1501" s="11"/>
      <c r="X1501" s="12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1"/>
      <c r="BH1501" s="11"/>
      <c r="BI1501" s="11"/>
    </row>
    <row r="1502" spans="18:61" x14ac:dyDescent="0.2">
      <c r="R1502" s="11"/>
      <c r="S1502" s="154"/>
      <c r="T1502" s="13"/>
      <c r="U1502" s="13"/>
      <c r="V1502" s="11"/>
      <c r="W1502" s="11"/>
      <c r="X1502" s="12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1"/>
      <c r="BH1502" s="11"/>
      <c r="BI1502" s="11"/>
    </row>
    <row r="1503" spans="18:61" x14ac:dyDescent="0.2">
      <c r="R1503" s="11"/>
      <c r="S1503" s="154"/>
      <c r="T1503" s="13"/>
      <c r="U1503" s="13"/>
      <c r="V1503" s="11"/>
      <c r="W1503" s="11"/>
      <c r="X1503" s="12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</row>
    <row r="1504" spans="18:61" x14ac:dyDescent="0.2">
      <c r="R1504" s="11"/>
      <c r="S1504" s="154"/>
      <c r="T1504" s="13"/>
      <c r="U1504" s="13"/>
      <c r="V1504" s="11"/>
      <c r="W1504" s="11"/>
      <c r="X1504" s="12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</row>
    <row r="1505" spans="18:61" x14ac:dyDescent="0.2">
      <c r="R1505" s="11"/>
      <c r="S1505" s="154"/>
      <c r="T1505" s="13"/>
      <c r="U1505" s="13"/>
      <c r="V1505" s="11"/>
      <c r="W1505" s="11"/>
      <c r="X1505" s="12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  <c r="BH1505" s="11"/>
      <c r="BI1505" s="11"/>
    </row>
    <row r="1506" spans="18:61" x14ac:dyDescent="0.2">
      <c r="R1506" s="11"/>
      <c r="S1506" s="154"/>
      <c r="T1506" s="13"/>
      <c r="U1506" s="13"/>
      <c r="V1506" s="11"/>
      <c r="W1506" s="11"/>
      <c r="X1506" s="12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  <c r="BH1506" s="11"/>
      <c r="BI1506" s="11"/>
    </row>
    <row r="1507" spans="18:61" x14ac:dyDescent="0.2">
      <c r="R1507" s="11"/>
      <c r="S1507" s="154"/>
      <c r="T1507" s="13"/>
      <c r="U1507" s="13"/>
      <c r="V1507" s="11"/>
      <c r="W1507" s="11"/>
      <c r="X1507" s="12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1"/>
      <c r="BH1507" s="11"/>
      <c r="BI1507" s="11"/>
    </row>
    <row r="1508" spans="18:61" x14ac:dyDescent="0.2">
      <c r="R1508" s="11"/>
      <c r="S1508" s="154"/>
      <c r="T1508" s="13"/>
      <c r="U1508" s="13"/>
      <c r="V1508" s="11"/>
      <c r="W1508" s="11"/>
      <c r="X1508" s="12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1"/>
      <c r="BH1508" s="11"/>
      <c r="BI1508" s="11"/>
    </row>
    <row r="1509" spans="18:61" x14ac:dyDescent="0.2">
      <c r="R1509" s="11"/>
      <c r="S1509" s="154"/>
      <c r="T1509" s="13"/>
      <c r="U1509" s="13"/>
      <c r="V1509" s="11"/>
      <c r="W1509" s="11"/>
      <c r="X1509" s="12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1"/>
      <c r="BH1509" s="11"/>
      <c r="BI1509" s="11"/>
    </row>
    <row r="1510" spans="18:61" x14ac:dyDescent="0.2">
      <c r="R1510" s="11"/>
      <c r="S1510" s="154"/>
      <c r="T1510" s="13"/>
      <c r="U1510" s="13"/>
      <c r="V1510" s="11"/>
      <c r="W1510" s="11"/>
      <c r="X1510" s="12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1"/>
      <c r="BH1510" s="11"/>
      <c r="BI1510" s="11"/>
    </row>
    <row r="1511" spans="18:61" x14ac:dyDescent="0.2">
      <c r="R1511" s="11"/>
      <c r="S1511" s="154"/>
      <c r="T1511" s="13"/>
      <c r="U1511" s="13"/>
      <c r="V1511" s="11"/>
      <c r="W1511" s="11"/>
      <c r="X1511" s="12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1"/>
      <c r="BH1511" s="11"/>
      <c r="BI1511" s="11"/>
    </row>
    <row r="1512" spans="18:61" x14ac:dyDescent="0.2">
      <c r="R1512" s="11"/>
      <c r="S1512" s="154"/>
      <c r="T1512" s="13"/>
      <c r="U1512" s="13"/>
      <c r="V1512" s="11"/>
      <c r="W1512" s="11"/>
      <c r="X1512" s="12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1"/>
      <c r="BH1512" s="11"/>
      <c r="BI1512" s="11"/>
    </row>
    <row r="1513" spans="18:61" x14ac:dyDescent="0.2">
      <c r="R1513" s="11"/>
      <c r="S1513" s="154"/>
      <c r="T1513" s="13"/>
      <c r="U1513" s="13"/>
      <c r="V1513" s="11"/>
      <c r="W1513" s="11"/>
      <c r="X1513" s="12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1"/>
      <c r="BH1513" s="11"/>
      <c r="BI1513" s="11"/>
    </row>
    <row r="1514" spans="18:61" x14ac:dyDescent="0.2">
      <c r="R1514" s="11"/>
      <c r="S1514" s="154"/>
      <c r="T1514" s="13"/>
      <c r="U1514" s="13"/>
      <c r="V1514" s="11"/>
      <c r="W1514" s="11"/>
      <c r="X1514" s="12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1"/>
      <c r="BH1514" s="11"/>
      <c r="BI1514" s="11"/>
    </row>
    <row r="1515" spans="18:61" x14ac:dyDescent="0.2">
      <c r="R1515" s="11"/>
      <c r="S1515" s="154"/>
      <c r="T1515" s="13"/>
      <c r="U1515" s="13"/>
      <c r="V1515" s="11"/>
      <c r="W1515" s="11"/>
      <c r="X1515" s="12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1"/>
      <c r="BH1515" s="11"/>
      <c r="BI1515" s="11"/>
    </row>
    <row r="1516" spans="18:61" x14ac:dyDescent="0.2">
      <c r="R1516" s="11"/>
      <c r="S1516" s="154"/>
      <c r="T1516" s="13"/>
      <c r="U1516" s="13"/>
      <c r="V1516" s="11"/>
      <c r="W1516" s="11"/>
      <c r="X1516" s="12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1"/>
      <c r="BH1516" s="11"/>
      <c r="BI1516" s="11"/>
    </row>
    <row r="1517" spans="18:61" x14ac:dyDescent="0.2">
      <c r="R1517" s="11"/>
      <c r="S1517" s="154"/>
      <c r="T1517" s="13"/>
      <c r="U1517" s="13"/>
      <c r="V1517" s="11"/>
      <c r="W1517" s="11"/>
      <c r="X1517" s="12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1"/>
      <c r="BH1517" s="11"/>
      <c r="BI1517" s="11"/>
    </row>
    <row r="1518" spans="18:61" x14ac:dyDescent="0.2">
      <c r="R1518" s="11"/>
      <c r="S1518" s="154"/>
      <c r="T1518" s="13"/>
      <c r="U1518" s="13"/>
      <c r="V1518" s="11"/>
      <c r="W1518" s="11"/>
      <c r="X1518" s="12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1"/>
      <c r="BH1518" s="11"/>
      <c r="BI1518" s="11"/>
    </row>
    <row r="1519" spans="18:61" x14ac:dyDescent="0.2">
      <c r="R1519" s="11"/>
      <c r="S1519" s="154"/>
      <c r="T1519" s="13"/>
      <c r="U1519" s="13"/>
      <c r="V1519" s="11"/>
      <c r="W1519" s="11"/>
      <c r="X1519" s="12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1"/>
      <c r="BH1519" s="11"/>
      <c r="BI1519" s="11"/>
    </row>
    <row r="1520" spans="18:61" x14ac:dyDescent="0.2">
      <c r="R1520" s="11"/>
      <c r="S1520" s="154"/>
      <c r="T1520" s="13"/>
      <c r="U1520" s="13"/>
      <c r="V1520" s="11"/>
      <c r="W1520" s="11"/>
      <c r="X1520" s="12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1"/>
      <c r="BH1520" s="11"/>
      <c r="BI1520" s="11"/>
    </row>
    <row r="1521" spans="18:61" x14ac:dyDescent="0.2">
      <c r="R1521" s="11"/>
      <c r="S1521" s="154"/>
      <c r="T1521" s="13"/>
      <c r="U1521" s="13"/>
      <c r="V1521" s="11"/>
      <c r="W1521" s="11"/>
      <c r="X1521" s="12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1"/>
      <c r="BH1521" s="11"/>
      <c r="BI1521" s="11"/>
    </row>
    <row r="1522" spans="18:61" x14ac:dyDescent="0.2">
      <c r="R1522" s="11"/>
      <c r="S1522" s="154"/>
      <c r="T1522" s="13"/>
      <c r="U1522" s="13"/>
      <c r="V1522" s="11"/>
      <c r="W1522" s="11"/>
      <c r="X1522" s="12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1"/>
      <c r="BH1522" s="11"/>
      <c r="BI1522" s="11"/>
    </row>
    <row r="1523" spans="18:61" x14ac:dyDescent="0.2">
      <c r="R1523" s="11"/>
      <c r="S1523" s="154"/>
      <c r="T1523" s="13"/>
      <c r="U1523" s="13"/>
      <c r="V1523" s="11"/>
      <c r="W1523" s="11"/>
      <c r="X1523" s="12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1"/>
      <c r="BH1523" s="11"/>
      <c r="BI1523" s="11"/>
    </row>
    <row r="1524" spans="18:61" x14ac:dyDescent="0.2">
      <c r="R1524" s="11"/>
      <c r="S1524" s="154"/>
      <c r="T1524" s="13"/>
      <c r="U1524" s="13"/>
      <c r="V1524" s="11"/>
      <c r="W1524" s="11"/>
      <c r="X1524" s="12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1"/>
      <c r="BH1524" s="11"/>
      <c r="BI1524" s="11"/>
    </row>
    <row r="1525" spans="18:61" x14ac:dyDescent="0.2">
      <c r="R1525" s="11"/>
      <c r="S1525" s="154"/>
      <c r="T1525" s="13"/>
      <c r="U1525" s="13"/>
      <c r="V1525" s="11"/>
      <c r="W1525" s="11"/>
      <c r="X1525" s="12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1"/>
      <c r="BH1525" s="11"/>
      <c r="BI1525" s="11"/>
    </row>
    <row r="1526" spans="18:61" x14ac:dyDescent="0.2">
      <c r="R1526" s="11"/>
      <c r="S1526" s="154"/>
      <c r="T1526" s="13"/>
      <c r="U1526" s="13"/>
      <c r="V1526" s="11"/>
      <c r="W1526" s="11"/>
      <c r="X1526" s="12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1"/>
      <c r="BH1526" s="11"/>
      <c r="BI1526" s="11"/>
    </row>
    <row r="1527" spans="18:61" x14ac:dyDescent="0.2">
      <c r="R1527" s="11"/>
      <c r="S1527" s="154"/>
      <c r="T1527" s="13"/>
      <c r="U1527" s="13"/>
      <c r="V1527" s="11"/>
      <c r="W1527" s="11"/>
      <c r="X1527" s="12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1"/>
      <c r="BH1527" s="11"/>
      <c r="BI1527" s="11"/>
    </row>
    <row r="1528" spans="18:61" x14ac:dyDescent="0.2">
      <c r="R1528" s="11"/>
      <c r="S1528" s="154"/>
      <c r="T1528" s="13"/>
      <c r="U1528" s="13"/>
      <c r="V1528" s="11"/>
      <c r="W1528" s="11"/>
      <c r="X1528" s="12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1"/>
      <c r="BH1528" s="11"/>
      <c r="BI1528" s="11"/>
    </row>
    <row r="1529" spans="18:61" x14ac:dyDescent="0.2">
      <c r="R1529" s="11"/>
      <c r="S1529" s="154"/>
      <c r="T1529" s="13"/>
      <c r="U1529" s="13"/>
      <c r="V1529" s="11"/>
      <c r="W1529" s="11"/>
      <c r="X1529" s="12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1"/>
      <c r="BH1529" s="11"/>
      <c r="BI1529" s="11"/>
    </row>
    <row r="1530" spans="18:61" x14ac:dyDescent="0.2">
      <c r="R1530" s="11"/>
      <c r="S1530" s="154"/>
      <c r="T1530" s="13"/>
      <c r="U1530" s="13"/>
      <c r="V1530" s="11"/>
      <c r="W1530" s="11"/>
      <c r="X1530" s="12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1"/>
      <c r="BH1530" s="11"/>
      <c r="BI1530" s="11"/>
    </row>
    <row r="1531" spans="18:61" x14ac:dyDescent="0.2">
      <c r="R1531" s="11"/>
      <c r="S1531" s="154"/>
      <c r="T1531" s="13"/>
      <c r="U1531" s="13"/>
      <c r="V1531" s="11"/>
      <c r="W1531" s="11"/>
      <c r="X1531" s="12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1"/>
      <c r="BH1531" s="11"/>
      <c r="BI1531" s="11"/>
    </row>
    <row r="1532" spans="18:61" x14ac:dyDescent="0.2">
      <c r="R1532" s="11"/>
      <c r="S1532" s="154"/>
      <c r="T1532" s="13"/>
      <c r="U1532" s="13"/>
      <c r="V1532" s="11"/>
      <c r="W1532" s="11"/>
      <c r="X1532" s="12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1"/>
      <c r="BH1532" s="11"/>
      <c r="BI1532" s="11"/>
    </row>
    <row r="1533" spans="18:61" x14ac:dyDescent="0.2">
      <c r="R1533" s="11"/>
      <c r="S1533" s="154"/>
      <c r="T1533" s="13"/>
      <c r="U1533" s="13"/>
      <c r="V1533" s="11"/>
      <c r="W1533" s="11"/>
      <c r="X1533" s="12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1"/>
      <c r="BH1533" s="11"/>
      <c r="BI1533" s="11"/>
    </row>
    <row r="1534" spans="18:61" x14ac:dyDescent="0.2">
      <c r="R1534" s="11"/>
      <c r="S1534" s="154"/>
      <c r="T1534" s="13"/>
      <c r="U1534" s="13"/>
      <c r="V1534" s="11"/>
      <c r="W1534" s="11"/>
      <c r="X1534" s="12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1"/>
      <c r="BH1534" s="11"/>
      <c r="BI1534" s="11"/>
    </row>
    <row r="1535" spans="18:61" x14ac:dyDescent="0.2">
      <c r="R1535" s="11"/>
      <c r="S1535" s="154"/>
      <c r="T1535" s="13"/>
      <c r="U1535" s="13"/>
      <c r="V1535" s="11"/>
      <c r="W1535" s="11"/>
      <c r="X1535" s="12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1"/>
      <c r="BH1535" s="11"/>
      <c r="BI1535" s="11"/>
    </row>
    <row r="1536" spans="18:61" x14ac:dyDescent="0.2">
      <c r="R1536" s="11"/>
      <c r="S1536" s="154"/>
      <c r="T1536" s="13"/>
      <c r="U1536" s="13"/>
      <c r="V1536" s="11"/>
      <c r="W1536" s="11"/>
      <c r="X1536" s="12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  <c r="BH1536" s="11"/>
      <c r="BI1536" s="11"/>
    </row>
    <row r="1537" spans="18:61" x14ac:dyDescent="0.2">
      <c r="R1537" s="11"/>
      <c r="S1537" s="154"/>
      <c r="T1537" s="13"/>
      <c r="U1537" s="13"/>
      <c r="V1537" s="11"/>
      <c r="W1537" s="11"/>
      <c r="X1537" s="12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1"/>
      <c r="BH1537" s="11"/>
      <c r="BI1537" s="11"/>
    </row>
    <row r="1538" spans="18:61" x14ac:dyDescent="0.2">
      <c r="R1538" s="11"/>
      <c r="S1538" s="154"/>
      <c r="T1538" s="13"/>
      <c r="U1538" s="13"/>
      <c r="V1538" s="11"/>
      <c r="W1538" s="11"/>
      <c r="X1538" s="12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1"/>
      <c r="BH1538" s="11"/>
      <c r="BI1538" s="11"/>
    </row>
    <row r="1539" spans="18:61" x14ac:dyDescent="0.2">
      <c r="R1539" s="11"/>
      <c r="S1539" s="154"/>
      <c r="T1539" s="13"/>
      <c r="U1539" s="13"/>
      <c r="V1539" s="11"/>
      <c r="W1539" s="11"/>
      <c r="X1539" s="12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1"/>
      <c r="BH1539" s="11"/>
      <c r="BI1539" s="11"/>
    </row>
    <row r="1540" spans="18:61" x14ac:dyDescent="0.2">
      <c r="R1540" s="11"/>
      <c r="S1540" s="154"/>
      <c r="T1540" s="13"/>
      <c r="U1540" s="13"/>
      <c r="V1540" s="11"/>
      <c r="W1540" s="11"/>
      <c r="X1540" s="12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1"/>
      <c r="BH1540" s="11"/>
      <c r="BI1540" s="11"/>
    </row>
    <row r="1541" spans="18:61" x14ac:dyDescent="0.2">
      <c r="R1541" s="11"/>
      <c r="S1541" s="154"/>
      <c r="T1541" s="13"/>
      <c r="U1541" s="13"/>
      <c r="V1541" s="11"/>
      <c r="W1541" s="11"/>
      <c r="X1541" s="12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  <c r="BH1541" s="11"/>
      <c r="BI1541" s="11"/>
    </row>
    <row r="1542" spans="18:61" x14ac:dyDescent="0.2">
      <c r="R1542" s="11"/>
      <c r="S1542" s="154"/>
      <c r="T1542" s="13"/>
      <c r="U1542" s="13"/>
      <c r="V1542" s="11"/>
      <c r="W1542" s="11"/>
      <c r="X1542" s="12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1"/>
      <c r="BH1542" s="11"/>
      <c r="BI1542" s="11"/>
    </row>
    <row r="1543" spans="18:61" x14ac:dyDescent="0.2">
      <c r="R1543" s="11"/>
      <c r="S1543" s="154"/>
      <c r="T1543" s="13"/>
      <c r="U1543" s="13"/>
      <c r="V1543" s="11"/>
      <c r="W1543" s="11"/>
      <c r="X1543" s="12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1"/>
      <c r="BH1543" s="11"/>
      <c r="BI1543" s="11"/>
    </row>
    <row r="1544" spans="18:61" x14ac:dyDescent="0.2">
      <c r="R1544" s="11"/>
      <c r="S1544" s="154"/>
      <c r="T1544" s="13"/>
      <c r="U1544" s="13"/>
      <c r="V1544" s="11"/>
      <c r="W1544" s="11"/>
      <c r="X1544" s="12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1"/>
      <c r="BH1544" s="11"/>
      <c r="BI1544" s="11"/>
    </row>
    <row r="1545" spans="18:61" x14ac:dyDescent="0.2">
      <c r="R1545" s="11"/>
      <c r="S1545" s="154"/>
      <c r="T1545" s="13"/>
      <c r="U1545" s="13"/>
      <c r="V1545" s="11"/>
      <c r="W1545" s="11"/>
      <c r="X1545" s="12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1"/>
      <c r="BH1545" s="11"/>
      <c r="BI1545" s="11"/>
    </row>
    <row r="1546" spans="18:61" x14ac:dyDescent="0.2">
      <c r="R1546" s="11"/>
      <c r="S1546" s="154"/>
      <c r="T1546" s="13"/>
      <c r="U1546" s="13"/>
      <c r="V1546" s="11"/>
      <c r="W1546" s="11"/>
      <c r="X1546" s="12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1"/>
      <c r="BH1546" s="11"/>
      <c r="BI1546" s="11"/>
    </row>
    <row r="1547" spans="18:61" x14ac:dyDescent="0.2">
      <c r="R1547" s="11"/>
      <c r="S1547" s="154"/>
      <c r="T1547" s="13"/>
      <c r="U1547" s="13"/>
      <c r="V1547" s="11"/>
      <c r="W1547" s="11"/>
      <c r="X1547" s="12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1"/>
      <c r="BH1547" s="11"/>
      <c r="BI1547" s="11"/>
    </row>
    <row r="1548" spans="18:61" x14ac:dyDescent="0.2">
      <c r="R1548" s="11"/>
      <c r="S1548" s="154"/>
      <c r="T1548" s="13"/>
      <c r="U1548" s="13"/>
      <c r="V1548" s="11"/>
      <c r="W1548" s="11"/>
      <c r="X1548" s="12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1"/>
      <c r="BH1548" s="11"/>
      <c r="BI1548" s="11"/>
    </row>
    <row r="1549" spans="18:61" x14ac:dyDescent="0.2">
      <c r="R1549" s="11"/>
      <c r="S1549" s="154"/>
      <c r="T1549" s="13"/>
      <c r="U1549" s="13"/>
      <c r="V1549" s="11"/>
      <c r="W1549" s="11"/>
      <c r="X1549" s="12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1"/>
      <c r="BH1549" s="11"/>
      <c r="BI1549" s="11"/>
    </row>
    <row r="1550" spans="18:61" x14ac:dyDescent="0.2">
      <c r="R1550" s="11"/>
      <c r="S1550" s="154"/>
      <c r="T1550" s="13"/>
      <c r="U1550" s="13"/>
      <c r="V1550" s="11"/>
      <c r="W1550" s="11"/>
      <c r="X1550" s="12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1"/>
      <c r="BH1550" s="11"/>
      <c r="BI1550" s="11"/>
    </row>
    <row r="1551" spans="18:61" x14ac:dyDescent="0.2">
      <c r="R1551" s="11"/>
      <c r="S1551" s="154"/>
      <c r="T1551" s="13"/>
      <c r="U1551" s="13"/>
      <c r="V1551" s="11"/>
      <c r="W1551" s="11"/>
      <c r="X1551" s="12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1"/>
      <c r="BH1551" s="11"/>
      <c r="BI1551" s="11"/>
    </row>
    <row r="1552" spans="18:61" x14ac:dyDescent="0.2">
      <c r="R1552" s="11"/>
      <c r="S1552" s="154"/>
      <c r="T1552" s="13"/>
      <c r="U1552" s="13"/>
      <c r="V1552" s="11"/>
      <c r="W1552" s="11"/>
      <c r="X1552" s="12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1"/>
      <c r="BH1552" s="11"/>
      <c r="BI1552" s="11"/>
    </row>
    <row r="1553" spans="18:61" x14ac:dyDescent="0.2">
      <c r="R1553" s="11"/>
      <c r="S1553" s="154"/>
      <c r="T1553" s="13"/>
      <c r="U1553" s="13"/>
      <c r="V1553" s="11"/>
      <c r="W1553" s="11"/>
      <c r="X1553" s="12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1"/>
      <c r="BH1553" s="11"/>
      <c r="BI1553" s="11"/>
    </row>
    <row r="1554" spans="18:61" x14ac:dyDescent="0.2">
      <c r="R1554" s="11"/>
      <c r="S1554" s="154"/>
      <c r="T1554" s="13"/>
      <c r="U1554" s="13"/>
      <c r="V1554" s="11"/>
      <c r="W1554" s="11"/>
      <c r="X1554" s="12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1"/>
      <c r="BH1554" s="11"/>
      <c r="BI1554" s="11"/>
    </row>
    <row r="1555" spans="18:61" x14ac:dyDescent="0.2">
      <c r="R1555" s="11"/>
      <c r="S1555" s="154"/>
      <c r="T1555" s="13"/>
      <c r="U1555" s="13"/>
      <c r="V1555" s="11"/>
      <c r="W1555" s="11"/>
      <c r="X1555" s="12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1"/>
      <c r="BH1555" s="11"/>
      <c r="BI1555" s="11"/>
    </row>
    <row r="1556" spans="18:61" x14ac:dyDescent="0.2">
      <c r="R1556" s="11"/>
      <c r="S1556" s="154"/>
      <c r="T1556" s="13"/>
      <c r="U1556" s="13"/>
      <c r="V1556" s="11"/>
      <c r="W1556" s="11"/>
      <c r="X1556" s="12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1"/>
      <c r="BH1556" s="11"/>
      <c r="BI1556" s="11"/>
    </row>
    <row r="1557" spans="18:61" x14ac:dyDescent="0.2">
      <c r="R1557" s="11"/>
      <c r="S1557" s="154"/>
      <c r="T1557" s="13"/>
      <c r="U1557" s="13"/>
      <c r="V1557" s="11"/>
      <c r="W1557" s="11"/>
      <c r="X1557" s="12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1"/>
      <c r="BH1557" s="11"/>
      <c r="BI1557" s="11"/>
    </row>
    <row r="1558" spans="18:61" x14ac:dyDescent="0.2">
      <c r="R1558" s="11"/>
      <c r="S1558" s="154"/>
      <c r="T1558" s="13"/>
      <c r="U1558" s="13"/>
      <c r="V1558" s="11"/>
      <c r="W1558" s="11"/>
      <c r="X1558" s="12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1"/>
      <c r="BH1558" s="11"/>
      <c r="BI1558" s="11"/>
    </row>
    <row r="1559" spans="18:61" x14ac:dyDescent="0.2">
      <c r="R1559" s="11"/>
      <c r="S1559" s="154"/>
      <c r="T1559" s="13"/>
      <c r="U1559" s="13"/>
      <c r="V1559" s="11"/>
      <c r="W1559" s="11"/>
      <c r="X1559" s="12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1"/>
      <c r="BH1559" s="11"/>
      <c r="BI1559" s="11"/>
    </row>
    <row r="1560" spans="18:61" x14ac:dyDescent="0.2">
      <c r="R1560" s="11"/>
      <c r="S1560" s="154"/>
      <c r="T1560" s="13"/>
      <c r="U1560" s="13"/>
      <c r="V1560" s="11"/>
      <c r="W1560" s="11"/>
      <c r="X1560" s="12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1"/>
      <c r="BH1560" s="11"/>
      <c r="BI1560" s="11"/>
    </row>
    <row r="1561" spans="18:61" x14ac:dyDescent="0.2">
      <c r="R1561" s="11"/>
      <c r="S1561" s="154"/>
      <c r="T1561" s="13"/>
      <c r="U1561" s="13"/>
      <c r="V1561" s="11"/>
      <c r="W1561" s="11"/>
      <c r="X1561" s="12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1"/>
      <c r="BH1561" s="11"/>
      <c r="BI1561" s="11"/>
    </row>
    <row r="1562" spans="18:61" x14ac:dyDescent="0.2">
      <c r="R1562" s="11"/>
      <c r="S1562" s="154"/>
      <c r="T1562" s="13"/>
      <c r="U1562" s="13"/>
      <c r="V1562" s="11"/>
      <c r="W1562" s="11"/>
      <c r="X1562" s="12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1"/>
      <c r="BH1562" s="11"/>
      <c r="BI1562" s="11"/>
    </row>
    <row r="1563" spans="18:61" x14ac:dyDescent="0.2">
      <c r="R1563" s="11"/>
      <c r="S1563" s="154"/>
      <c r="T1563" s="13"/>
      <c r="U1563" s="13"/>
      <c r="V1563" s="11"/>
      <c r="W1563" s="11"/>
      <c r="X1563" s="12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1"/>
      <c r="BH1563" s="11"/>
      <c r="BI1563" s="11"/>
    </row>
    <row r="1564" spans="18:61" x14ac:dyDescent="0.2">
      <c r="R1564" s="11"/>
      <c r="S1564" s="154"/>
      <c r="T1564" s="13"/>
      <c r="U1564" s="13"/>
      <c r="V1564" s="11"/>
      <c r="W1564" s="11"/>
      <c r="X1564" s="12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1"/>
      <c r="BH1564" s="11"/>
      <c r="BI1564" s="11"/>
    </row>
    <row r="1565" spans="18:61" x14ac:dyDescent="0.2">
      <c r="R1565" s="11"/>
      <c r="S1565" s="154"/>
      <c r="T1565" s="13"/>
      <c r="U1565" s="13"/>
      <c r="V1565" s="11"/>
      <c r="W1565" s="11"/>
      <c r="X1565" s="12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1"/>
      <c r="BH1565" s="11"/>
      <c r="BI1565" s="11"/>
    </row>
    <row r="1566" spans="18:61" x14ac:dyDescent="0.2">
      <c r="R1566" s="11"/>
      <c r="S1566" s="154"/>
      <c r="T1566" s="13"/>
      <c r="U1566" s="13"/>
      <c r="V1566" s="11"/>
      <c r="W1566" s="11"/>
      <c r="X1566" s="12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1"/>
      <c r="BH1566" s="11"/>
      <c r="BI1566" s="11"/>
    </row>
    <row r="1567" spans="18:61" x14ac:dyDescent="0.2">
      <c r="R1567" s="11"/>
      <c r="S1567" s="154"/>
      <c r="T1567" s="13"/>
      <c r="U1567" s="13"/>
      <c r="V1567" s="11"/>
      <c r="W1567" s="11"/>
      <c r="X1567" s="12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1"/>
      <c r="BH1567" s="11"/>
      <c r="BI1567" s="11"/>
    </row>
    <row r="1568" spans="18:61" x14ac:dyDescent="0.2">
      <c r="R1568" s="11"/>
      <c r="S1568" s="154"/>
      <c r="T1568" s="13"/>
      <c r="U1568" s="13"/>
      <c r="V1568" s="11"/>
      <c r="W1568" s="11"/>
      <c r="X1568" s="12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1"/>
      <c r="BH1568" s="11"/>
      <c r="BI1568" s="11"/>
    </row>
    <row r="1569" spans="18:61" x14ac:dyDescent="0.2">
      <c r="R1569" s="11"/>
      <c r="S1569" s="154"/>
      <c r="T1569" s="13"/>
      <c r="U1569" s="13"/>
      <c r="V1569" s="11"/>
      <c r="W1569" s="11"/>
      <c r="X1569" s="12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1"/>
      <c r="BH1569" s="11"/>
      <c r="BI1569" s="11"/>
    </row>
    <row r="1570" spans="18:61" x14ac:dyDescent="0.2">
      <c r="R1570" s="11"/>
      <c r="S1570" s="154"/>
      <c r="T1570" s="13"/>
      <c r="U1570" s="13"/>
      <c r="V1570" s="11"/>
      <c r="W1570" s="11"/>
      <c r="X1570" s="12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1"/>
      <c r="BH1570" s="11"/>
      <c r="BI1570" s="11"/>
    </row>
    <row r="1571" spans="18:61" x14ac:dyDescent="0.2">
      <c r="R1571" s="11"/>
      <c r="S1571" s="154"/>
      <c r="T1571" s="13"/>
      <c r="U1571" s="13"/>
      <c r="V1571" s="11"/>
      <c r="W1571" s="11"/>
      <c r="X1571" s="12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1"/>
      <c r="BH1571" s="11"/>
      <c r="BI1571" s="11"/>
    </row>
    <row r="1572" spans="18:61" x14ac:dyDescent="0.2">
      <c r="R1572" s="11"/>
      <c r="S1572" s="154"/>
      <c r="T1572" s="13"/>
      <c r="U1572" s="13"/>
      <c r="V1572" s="11"/>
      <c r="W1572" s="11"/>
      <c r="X1572" s="12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1"/>
      <c r="BH1572" s="11"/>
      <c r="BI1572" s="11"/>
    </row>
    <row r="1573" spans="18:61" x14ac:dyDescent="0.2">
      <c r="R1573" s="11"/>
      <c r="S1573" s="154"/>
      <c r="T1573" s="13"/>
      <c r="U1573" s="13"/>
      <c r="V1573" s="11"/>
      <c r="W1573" s="11"/>
      <c r="X1573" s="12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1"/>
      <c r="BH1573" s="11"/>
      <c r="BI1573" s="11"/>
    </row>
    <row r="1574" spans="18:61" x14ac:dyDescent="0.2">
      <c r="R1574" s="11"/>
      <c r="S1574" s="154"/>
      <c r="T1574" s="13"/>
      <c r="U1574" s="13"/>
      <c r="V1574" s="11"/>
      <c r="W1574" s="11"/>
      <c r="X1574" s="12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1"/>
      <c r="BH1574" s="11"/>
      <c r="BI1574" s="11"/>
    </row>
    <row r="1575" spans="18:61" x14ac:dyDescent="0.2">
      <c r="R1575" s="11"/>
      <c r="S1575" s="154"/>
      <c r="T1575" s="13"/>
      <c r="U1575" s="13"/>
      <c r="V1575" s="11"/>
      <c r="W1575" s="11"/>
      <c r="X1575" s="12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1"/>
      <c r="BH1575" s="11"/>
      <c r="BI1575" s="11"/>
    </row>
    <row r="1576" spans="18:61" x14ac:dyDescent="0.2">
      <c r="R1576" s="11"/>
      <c r="S1576" s="154"/>
      <c r="T1576" s="13"/>
      <c r="U1576" s="13"/>
      <c r="V1576" s="11"/>
      <c r="W1576" s="11"/>
      <c r="X1576" s="12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1"/>
      <c r="BH1576" s="11"/>
      <c r="BI1576" s="11"/>
    </row>
    <row r="1577" spans="18:61" x14ac:dyDescent="0.2">
      <c r="R1577" s="11"/>
      <c r="S1577" s="154"/>
      <c r="T1577" s="13"/>
      <c r="U1577" s="13"/>
      <c r="V1577" s="11"/>
      <c r="W1577" s="11"/>
      <c r="X1577" s="12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1"/>
      <c r="BH1577" s="11"/>
      <c r="BI1577" s="11"/>
    </row>
    <row r="1578" spans="18:61" x14ac:dyDescent="0.2">
      <c r="R1578" s="11"/>
      <c r="S1578" s="154"/>
      <c r="T1578" s="13"/>
      <c r="U1578" s="13"/>
      <c r="V1578" s="11"/>
      <c r="W1578" s="11"/>
      <c r="X1578" s="12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1"/>
      <c r="BH1578" s="11"/>
      <c r="BI1578" s="11"/>
    </row>
    <row r="1579" spans="18:61" x14ac:dyDescent="0.2">
      <c r="R1579" s="11"/>
      <c r="S1579" s="154"/>
      <c r="T1579" s="13"/>
      <c r="U1579" s="13"/>
      <c r="V1579" s="11"/>
      <c r="W1579" s="11"/>
      <c r="X1579" s="12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1"/>
      <c r="BH1579" s="11"/>
      <c r="BI1579" s="11"/>
    </row>
    <row r="1580" spans="18:61" x14ac:dyDescent="0.2">
      <c r="R1580" s="11"/>
      <c r="S1580" s="154"/>
      <c r="T1580" s="13"/>
      <c r="U1580" s="13"/>
      <c r="V1580" s="11"/>
      <c r="W1580" s="11"/>
      <c r="X1580" s="12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1"/>
      <c r="BH1580" s="11"/>
      <c r="BI1580" s="11"/>
    </row>
    <row r="1581" spans="18:61" x14ac:dyDescent="0.2">
      <c r="R1581" s="11"/>
      <c r="S1581" s="154"/>
      <c r="T1581" s="13"/>
      <c r="U1581" s="13"/>
      <c r="V1581" s="11"/>
      <c r="W1581" s="11"/>
      <c r="X1581" s="12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1"/>
      <c r="BH1581" s="11"/>
      <c r="BI1581" s="11"/>
    </row>
    <row r="1582" spans="18:61" x14ac:dyDescent="0.2">
      <c r="R1582" s="11"/>
      <c r="S1582" s="154"/>
      <c r="T1582" s="13"/>
      <c r="U1582" s="13"/>
      <c r="V1582" s="11"/>
      <c r="W1582" s="11"/>
      <c r="X1582" s="12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1"/>
      <c r="BH1582" s="11"/>
      <c r="BI1582" s="11"/>
    </row>
    <row r="1583" spans="18:61" x14ac:dyDescent="0.2">
      <c r="R1583" s="11"/>
      <c r="S1583" s="154"/>
      <c r="T1583" s="13"/>
      <c r="U1583" s="13"/>
      <c r="V1583" s="11"/>
      <c r="W1583" s="11"/>
      <c r="X1583" s="12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1"/>
      <c r="BH1583" s="11"/>
      <c r="BI1583" s="11"/>
    </row>
    <row r="1584" spans="18:61" x14ac:dyDescent="0.2">
      <c r="R1584" s="11"/>
      <c r="S1584" s="154"/>
      <c r="T1584" s="13"/>
      <c r="U1584" s="13"/>
      <c r="V1584" s="11"/>
      <c r="W1584" s="11"/>
      <c r="X1584" s="12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1"/>
      <c r="BH1584" s="11"/>
      <c r="BI1584" s="11"/>
    </row>
    <row r="1585" spans="18:61" x14ac:dyDescent="0.2">
      <c r="R1585" s="11"/>
      <c r="S1585" s="154"/>
      <c r="T1585" s="13"/>
      <c r="U1585" s="13"/>
      <c r="V1585" s="11"/>
      <c r="W1585" s="11"/>
      <c r="X1585" s="12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1"/>
      <c r="BH1585" s="11"/>
      <c r="BI1585" s="11"/>
    </row>
    <row r="1586" spans="18:61" x14ac:dyDescent="0.2">
      <c r="R1586" s="11"/>
      <c r="S1586" s="154"/>
      <c r="T1586" s="13"/>
      <c r="U1586" s="13"/>
      <c r="V1586" s="11"/>
      <c r="W1586" s="11"/>
      <c r="X1586" s="12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1"/>
      <c r="BH1586" s="11"/>
      <c r="BI1586" s="11"/>
    </row>
    <row r="1587" spans="18:61" x14ac:dyDescent="0.2">
      <c r="R1587" s="11"/>
      <c r="S1587" s="154"/>
      <c r="T1587" s="13"/>
      <c r="U1587" s="13"/>
      <c r="V1587" s="11"/>
      <c r="W1587" s="11"/>
      <c r="X1587" s="12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1"/>
      <c r="BH1587" s="11"/>
      <c r="BI1587" s="11"/>
    </row>
    <row r="1588" spans="18:61" x14ac:dyDescent="0.2">
      <c r="R1588" s="11"/>
      <c r="S1588" s="154"/>
      <c r="T1588" s="13"/>
      <c r="U1588" s="13"/>
      <c r="V1588" s="11"/>
      <c r="W1588" s="11"/>
      <c r="X1588" s="12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1"/>
      <c r="BH1588" s="11"/>
      <c r="BI1588" s="11"/>
    </row>
    <row r="1589" spans="18:61" x14ac:dyDescent="0.2">
      <c r="R1589" s="11"/>
      <c r="S1589" s="154"/>
      <c r="T1589" s="13"/>
      <c r="U1589" s="13"/>
      <c r="V1589" s="11"/>
      <c r="W1589" s="11"/>
      <c r="X1589" s="12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1"/>
      <c r="BH1589" s="11"/>
      <c r="BI1589" s="11"/>
    </row>
    <row r="1590" spans="18:61" x14ac:dyDescent="0.2">
      <c r="R1590" s="11"/>
      <c r="S1590" s="154"/>
      <c r="T1590" s="13"/>
      <c r="U1590" s="13"/>
      <c r="V1590" s="11"/>
      <c r="W1590" s="11"/>
      <c r="X1590" s="12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1"/>
      <c r="BH1590" s="11"/>
      <c r="BI1590" s="11"/>
    </row>
    <row r="1591" spans="18:61" x14ac:dyDescent="0.2">
      <c r="R1591" s="11"/>
      <c r="S1591" s="154"/>
      <c r="T1591" s="13"/>
      <c r="U1591" s="13"/>
      <c r="V1591" s="11"/>
      <c r="W1591" s="11"/>
      <c r="X1591" s="12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1"/>
      <c r="BH1591" s="11"/>
      <c r="BI1591" s="11"/>
    </row>
    <row r="1592" spans="18:61" x14ac:dyDescent="0.2">
      <c r="R1592" s="11"/>
      <c r="S1592" s="154"/>
      <c r="T1592" s="13"/>
      <c r="U1592" s="13"/>
      <c r="V1592" s="11"/>
      <c r="W1592" s="11"/>
      <c r="X1592" s="12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1"/>
      <c r="BH1592" s="11"/>
      <c r="BI1592" s="11"/>
    </row>
    <row r="1593" spans="18:61" x14ac:dyDescent="0.2">
      <c r="R1593" s="11"/>
      <c r="S1593" s="154"/>
      <c r="T1593" s="13"/>
      <c r="U1593" s="13"/>
      <c r="V1593" s="11"/>
      <c r="W1593" s="11"/>
      <c r="X1593" s="12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1"/>
      <c r="BH1593" s="11"/>
      <c r="BI1593" s="11"/>
    </row>
    <row r="1594" spans="18:61" x14ac:dyDescent="0.2">
      <c r="R1594" s="11"/>
      <c r="S1594" s="154"/>
      <c r="T1594" s="13"/>
      <c r="U1594" s="13"/>
      <c r="V1594" s="11"/>
      <c r="W1594" s="11"/>
      <c r="X1594" s="12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1"/>
      <c r="BH1594" s="11"/>
      <c r="BI1594" s="11"/>
    </row>
    <row r="1595" spans="18:61" x14ac:dyDescent="0.2">
      <c r="R1595" s="11"/>
      <c r="S1595" s="154"/>
      <c r="T1595" s="13"/>
      <c r="U1595" s="13"/>
      <c r="V1595" s="11"/>
      <c r="W1595" s="11"/>
      <c r="X1595" s="12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1"/>
      <c r="BH1595" s="11"/>
      <c r="BI1595" s="11"/>
    </row>
    <row r="1596" spans="18:61" x14ac:dyDescent="0.2">
      <c r="R1596" s="11"/>
      <c r="S1596" s="154"/>
      <c r="T1596" s="13"/>
      <c r="U1596" s="13"/>
      <c r="V1596" s="11"/>
      <c r="W1596" s="11"/>
      <c r="X1596" s="12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1"/>
      <c r="BH1596" s="11"/>
      <c r="BI1596" s="11"/>
    </row>
    <row r="1597" spans="18:61" x14ac:dyDescent="0.2">
      <c r="R1597" s="11"/>
      <c r="S1597" s="154"/>
      <c r="T1597" s="13"/>
      <c r="U1597" s="13"/>
      <c r="V1597" s="11"/>
      <c r="W1597" s="11"/>
      <c r="X1597" s="12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1"/>
      <c r="BH1597" s="11"/>
      <c r="BI1597" s="11"/>
    </row>
    <row r="1598" spans="18:61" x14ac:dyDescent="0.2">
      <c r="R1598" s="11"/>
      <c r="S1598" s="154"/>
      <c r="T1598" s="13"/>
      <c r="U1598" s="13"/>
      <c r="V1598" s="11"/>
      <c r="W1598" s="11"/>
      <c r="X1598" s="12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1"/>
      <c r="BH1598" s="11"/>
      <c r="BI1598" s="11"/>
    </row>
    <row r="1599" spans="18:61" x14ac:dyDescent="0.2">
      <c r="R1599" s="11"/>
      <c r="S1599" s="154"/>
      <c r="T1599" s="13"/>
      <c r="U1599" s="13"/>
      <c r="V1599" s="11"/>
      <c r="W1599" s="11"/>
      <c r="X1599" s="12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1"/>
      <c r="BH1599" s="11"/>
      <c r="BI1599" s="11"/>
    </row>
    <row r="1600" spans="18:61" x14ac:dyDescent="0.2">
      <c r="R1600" s="11"/>
      <c r="S1600" s="154"/>
      <c r="T1600" s="13"/>
      <c r="U1600" s="13"/>
      <c r="V1600" s="11"/>
      <c r="W1600" s="11"/>
      <c r="X1600" s="12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1"/>
      <c r="BH1600" s="11"/>
      <c r="BI1600" s="11"/>
    </row>
    <row r="1601" spans="18:61" x14ac:dyDescent="0.2">
      <c r="R1601" s="11"/>
      <c r="S1601" s="154"/>
      <c r="T1601" s="13"/>
      <c r="U1601" s="13"/>
      <c r="V1601" s="11"/>
      <c r="W1601" s="11"/>
      <c r="X1601" s="12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1"/>
      <c r="BH1601" s="11"/>
      <c r="BI1601" s="11"/>
    </row>
    <row r="1602" spans="18:61" x14ac:dyDescent="0.2">
      <c r="R1602" s="11"/>
      <c r="S1602" s="154"/>
      <c r="T1602" s="13"/>
      <c r="U1602" s="13"/>
      <c r="V1602" s="11"/>
      <c r="W1602" s="11"/>
      <c r="X1602" s="12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1"/>
      <c r="BH1602" s="11"/>
      <c r="BI1602" s="11"/>
    </row>
    <row r="1603" spans="18:61" x14ac:dyDescent="0.2">
      <c r="R1603" s="11"/>
      <c r="S1603" s="154"/>
      <c r="T1603" s="13"/>
      <c r="U1603" s="13"/>
      <c r="V1603" s="11"/>
      <c r="W1603" s="11"/>
      <c r="X1603" s="12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1"/>
      <c r="BH1603" s="11"/>
      <c r="BI1603" s="11"/>
    </row>
    <row r="1604" spans="18:61" x14ac:dyDescent="0.2">
      <c r="R1604" s="11"/>
      <c r="S1604" s="154"/>
      <c r="T1604" s="13"/>
      <c r="U1604" s="13"/>
      <c r="V1604" s="11"/>
      <c r="W1604" s="11"/>
      <c r="X1604" s="12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1"/>
      <c r="BH1604" s="11"/>
      <c r="BI1604" s="11"/>
    </row>
    <row r="1605" spans="18:61" x14ac:dyDescent="0.2">
      <c r="R1605" s="11"/>
      <c r="S1605" s="154"/>
      <c r="T1605" s="13"/>
      <c r="U1605" s="13"/>
      <c r="V1605" s="11"/>
      <c r="W1605" s="11"/>
      <c r="X1605" s="12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1"/>
      <c r="BH1605" s="11"/>
      <c r="BI1605" s="11"/>
    </row>
    <row r="1606" spans="18:61" x14ac:dyDescent="0.2">
      <c r="R1606" s="11"/>
      <c r="S1606" s="154"/>
      <c r="T1606" s="13"/>
      <c r="U1606" s="13"/>
      <c r="V1606" s="11"/>
      <c r="W1606" s="11"/>
      <c r="X1606" s="12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1"/>
      <c r="BH1606" s="11"/>
      <c r="BI1606" s="11"/>
    </row>
    <row r="1607" spans="18:61" x14ac:dyDescent="0.2">
      <c r="R1607" s="11"/>
      <c r="S1607" s="154"/>
      <c r="T1607" s="13"/>
      <c r="U1607" s="13"/>
      <c r="V1607" s="11"/>
      <c r="W1607" s="11"/>
      <c r="X1607" s="12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1"/>
      <c r="BH1607" s="11"/>
      <c r="BI1607" s="11"/>
    </row>
    <row r="1608" spans="18:61" x14ac:dyDescent="0.2">
      <c r="R1608" s="11"/>
      <c r="S1608" s="154"/>
      <c r="T1608" s="13"/>
      <c r="U1608" s="13"/>
      <c r="V1608" s="11"/>
      <c r="W1608" s="11"/>
      <c r="X1608" s="12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1"/>
      <c r="BH1608" s="11"/>
      <c r="BI1608" s="11"/>
    </row>
    <row r="1609" spans="18:61" x14ac:dyDescent="0.2">
      <c r="R1609" s="11"/>
      <c r="S1609" s="154"/>
      <c r="T1609" s="13"/>
      <c r="U1609" s="13"/>
      <c r="V1609" s="11"/>
      <c r="W1609" s="11"/>
      <c r="X1609" s="12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1"/>
      <c r="BH1609" s="11"/>
      <c r="BI1609" s="11"/>
    </row>
    <row r="1610" spans="18:61" x14ac:dyDescent="0.2">
      <c r="R1610" s="11"/>
      <c r="S1610" s="154"/>
      <c r="T1610" s="13"/>
      <c r="U1610" s="13"/>
      <c r="V1610" s="11"/>
      <c r="W1610" s="11"/>
      <c r="X1610" s="12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1"/>
      <c r="BH1610" s="11"/>
      <c r="BI1610" s="11"/>
    </row>
    <row r="1611" spans="18:61" x14ac:dyDescent="0.2">
      <c r="R1611" s="11"/>
      <c r="S1611" s="154"/>
      <c r="T1611" s="13"/>
      <c r="U1611" s="13"/>
      <c r="V1611" s="11"/>
      <c r="W1611" s="11"/>
      <c r="X1611" s="12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1"/>
      <c r="BH1611" s="11"/>
      <c r="BI1611" s="11"/>
    </row>
    <row r="1612" spans="18:61" x14ac:dyDescent="0.2">
      <c r="R1612" s="11"/>
      <c r="S1612" s="154"/>
      <c r="T1612" s="13"/>
      <c r="U1612" s="13"/>
      <c r="V1612" s="11"/>
      <c r="W1612" s="11"/>
      <c r="X1612" s="12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1"/>
      <c r="BH1612" s="11"/>
      <c r="BI1612" s="11"/>
    </row>
    <row r="1613" spans="18:61" x14ac:dyDescent="0.2">
      <c r="R1613" s="11"/>
      <c r="S1613" s="154"/>
      <c r="T1613" s="13"/>
      <c r="U1613" s="13"/>
      <c r="V1613" s="11"/>
      <c r="W1613" s="11"/>
      <c r="X1613" s="12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1"/>
      <c r="BH1613" s="11"/>
      <c r="BI1613" s="11"/>
    </row>
    <row r="1614" spans="18:61" x14ac:dyDescent="0.2">
      <c r="R1614" s="11"/>
      <c r="S1614" s="154"/>
      <c r="T1614" s="13"/>
      <c r="U1614" s="13"/>
      <c r="V1614" s="11"/>
      <c r="W1614" s="11"/>
      <c r="X1614" s="12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1"/>
      <c r="BH1614" s="11"/>
      <c r="BI1614" s="11"/>
    </row>
    <row r="1615" spans="18:61" x14ac:dyDescent="0.2">
      <c r="R1615" s="11"/>
      <c r="S1615" s="154"/>
      <c r="T1615" s="13"/>
      <c r="U1615" s="13"/>
      <c r="V1615" s="11"/>
      <c r="W1615" s="11"/>
      <c r="X1615" s="12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1"/>
      <c r="BH1615" s="11"/>
      <c r="BI1615" s="11"/>
    </row>
    <row r="1616" spans="18:61" x14ac:dyDescent="0.2">
      <c r="R1616" s="11"/>
      <c r="S1616" s="154"/>
      <c r="T1616" s="13"/>
      <c r="U1616" s="13"/>
      <c r="V1616" s="11"/>
      <c r="W1616" s="11"/>
      <c r="X1616" s="12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1"/>
      <c r="BH1616" s="11"/>
      <c r="BI1616" s="11"/>
    </row>
    <row r="1617" spans="18:61" x14ac:dyDescent="0.2">
      <c r="R1617" s="11"/>
      <c r="S1617" s="154"/>
      <c r="T1617" s="13"/>
      <c r="U1617" s="13"/>
      <c r="V1617" s="11"/>
      <c r="W1617" s="11"/>
      <c r="X1617" s="12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1"/>
      <c r="BH1617" s="11"/>
      <c r="BI1617" s="11"/>
    </row>
    <row r="1618" spans="18:61" x14ac:dyDescent="0.2">
      <c r="R1618" s="11"/>
      <c r="S1618" s="154"/>
      <c r="T1618" s="13"/>
      <c r="U1618" s="13"/>
      <c r="V1618" s="11"/>
      <c r="W1618" s="11"/>
      <c r="X1618" s="12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1"/>
      <c r="BH1618" s="11"/>
      <c r="BI1618" s="11"/>
    </row>
    <row r="1619" spans="18:61" x14ac:dyDescent="0.2">
      <c r="R1619" s="11"/>
      <c r="S1619" s="154"/>
      <c r="T1619" s="13"/>
      <c r="U1619" s="13"/>
      <c r="V1619" s="11"/>
      <c r="W1619" s="11"/>
      <c r="X1619" s="12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1"/>
      <c r="BH1619" s="11"/>
      <c r="BI1619" s="11"/>
    </row>
    <row r="1620" spans="18:61" x14ac:dyDescent="0.2">
      <c r="R1620" s="11"/>
      <c r="S1620" s="154"/>
      <c r="T1620" s="13"/>
      <c r="U1620" s="13"/>
      <c r="V1620" s="11"/>
      <c r="W1620" s="11"/>
      <c r="X1620" s="12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1"/>
      <c r="BH1620" s="11"/>
      <c r="BI1620" s="11"/>
    </row>
    <row r="1621" spans="18:61" x14ac:dyDescent="0.2">
      <c r="R1621" s="11"/>
      <c r="S1621" s="154"/>
      <c r="T1621" s="13"/>
      <c r="U1621" s="13"/>
      <c r="V1621" s="11"/>
      <c r="W1621" s="11"/>
      <c r="X1621" s="12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1"/>
      <c r="BH1621" s="11"/>
      <c r="BI1621" s="11"/>
    </row>
    <row r="1622" spans="18:61" x14ac:dyDescent="0.2">
      <c r="R1622" s="11"/>
      <c r="S1622" s="154"/>
      <c r="T1622" s="13"/>
      <c r="U1622" s="13"/>
      <c r="V1622" s="11"/>
      <c r="W1622" s="11"/>
      <c r="X1622" s="12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1"/>
      <c r="BH1622" s="11"/>
      <c r="BI1622" s="11"/>
    </row>
    <row r="1623" spans="18:61" x14ac:dyDescent="0.2">
      <c r="R1623" s="11"/>
      <c r="S1623" s="154"/>
      <c r="T1623" s="13"/>
      <c r="U1623" s="13"/>
      <c r="V1623" s="11"/>
      <c r="W1623" s="11"/>
      <c r="X1623" s="12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1"/>
      <c r="BH1623" s="11"/>
      <c r="BI1623" s="11"/>
    </row>
    <row r="1624" spans="18:61" x14ac:dyDescent="0.2">
      <c r="R1624" s="11"/>
      <c r="S1624" s="154"/>
      <c r="T1624" s="13"/>
      <c r="U1624" s="13"/>
      <c r="V1624" s="11"/>
      <c r="W1624" s="11"/>
      <c r="X1624" s="12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1"/>
      <c r="BH1624" s="11"/>
      <c r="BI1624" s="11"/>
    </row>
    <row r="1625" spans="18:61" x14ac:dyDescent="0.2">
      <c r="R1625" s="11"/>
      <c r="S1625" s="154"/>
    </row>
    <row r="1626" spans="18:61" x14ac:dyDescent="0.2">
      <c r="R1626" s="11"/>
      <c r="S1626" s="154"/>
    </row>
  </sheetData>
  <mergeCells count="13">
    <mergeCell ref="D312:Q312"/>
    <mergeCell ref="N283:P283"/>
    <mergeCell ref="A1:B1"/>
    <mergeCell ref="A2:B2"/>
    <mergeCell ref="A3:B3"/>
    <mergeCell ref="D311:Q311"/>
    <mergeCell ref="D313:Q313"/>
    <mergeCell ref="D314:Q314"/>
    <mergeCell ref="D319:Q319"/>
    <mergeCell ref="D315:Q315"/>
    <mergeCell ref="D316:Q316"/>
    <mergeCell ref="D317:Q317"/>
    <mergeCell ref="D318:Q318"/>
  </mergeCells>
  <phoneticPr fontId="0" type="noConversion"/>
  <printOptions horizontalCentered="1"/>
  <pageMargins left="0" right="0" top="0.5" bottom="0" header="0" footer="0"/>
  <pageSetup scale="47" fitToHeight="0" orientation="landscape" blackAndWhite="1" horizontalDpi="360" r:id="rId1"/>
  <headerFooter alignWithMargins="0"/>
  <rowBreaks count="4" manualBreakCount="4">
    <brk id="73" max="19" man="1"/>
    <brk id="123" max="19" man="1"/>
    <brk id="190" max="19" man="1"/>
    <brk id="227" max="19" man="1"/>
  </rowBreaks>
  <ignoredErrors>
    <ignoredError sqref="E22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25" zoomScaleSheetLayoutView="100" zoomScalePageLayoutView="125" workbookViewId="0">
      <pane ySplit="15" topLeftCell="A37" activePane="bottomLeft" state="frozen"/>
      <selection activeCell="H16" sqref="H16"/>
      <selection pane="bottomLeft" activeCell="D73" sqref="D73"/>
    </sheetView>
  </sheetViews>
  <sheetFormatPr defaultColWidth="14.7109375" defaultRowHeight="12.75" x14ac:dyDescent="0.2"/>
  <cols>
    <col min="1" max="1" width="9.7109375" style="36" customWidth="1"/>
    <col min="2" max="2" width="22.42578125" style="7" customWidth="1"/>
    <col min="3" max="3" width="15.7109375" style="37" customWidth="1"/>
    <col min="4" max="7" width="14.7109375" style="7" customWidth="1"/>
    <col min="8" max="8" width="21.5703125" style="7" customWidth="1"/>
    <col min="9" max="10" width="14.7109375" style="7" customWidth="1"/>
    <col min="11" max="11" width="38" style="7" customWidth="1"/>
    <col min="12" max="12" width="27.42578125" style="7" customWidth="1"/>
    <col min="13" max="13" width="28.42578125" style="7" customWidth="1"/>
    <col min="14" max="16384" width="14.7109375" style="7"/>
  </cols>
  <sheetData>
    <row r="1" spans="1:13" ht="30" x14ac:dyDescent="0.4">
      <c r="A1" s="109"/>
      <c r="B1" s="89"/>
      <c r="C1" s="90"/>
      <c r="D1" s="89"/>
      <c r="E1" s="89"/>
      <c r="F1" s="748" t="s">
        <v>104</v>
      </c>
      <c r="G1" s="748"/>
      <c r="H1" s="748"/>
      <c r="I1" s="89"/>
      <c r="J1" s="111"/>
      <c r="K1" s="112"/>
      <c r="L1" s="89"/>
      <c r="M1" s="89"/>
    </row>
    <row r="2" spans="1:13" ht="20.25" x14ac:dyDescent="0.3">
      <c r="A2" s="165"/>
      <c r="B2" s="166"/>
      <c r="C2" s="113"/>
      <c r="D2" s="166"/>
      <c r="E2" s="166"/>
      <c r="F2" s="726" t="s">
        <v>70</v>
      </c>
      <c r="G2" s="726"/>
      <c r="H2" s="726"/>
      <c r="I2" s="167"/>
      <c r="J2" s="168"/>
      <c r="K2" s="166"/>
      <c r="L2" s="89"/>
    </row>
    <row r="3" spans="1:13" ht="18" x14ac:dyDescent="0.25">
      <c r="A3" s="165"/>
      <c r="B3" s="166"/>
      <c r="C3" s="113"/>
      <c r="D3" s="166"/>
      <c r="E3" s="166"/>
      <c r="F3" s="723" t="s">
        <v>51</v>
      </c>
      <c r="G3" s="723"/>
      <c r="H3" s="723"/>
      <c r="I3" s="167"/>
      <c r="J3" s="168"/>
      <c r="K3" s="166"/>
      <c r="L3" s="89"/>
    </row>
    <row r="4" spans="1:13" ht="15.75" x14ac:dyDescent="0.25">
      <c r="A4" s="165"/>
      <c r="B4" s="166"/>
      <c r="C4" s="113"/>
      <c r="D4" s="166"/>
      <c r="E4" s="166"/>
      <c r="F4" s="166"/>
      <c r="G4" s="166"/>
      <c r="H4" s="166"/>
      <c r="I4" s="11"/>
      <c r="J4" s="11"/>
      <c r="K4" s="167"/>
      <c r="L4" s="168"/>
    </row>
    <row r="5" spans="1:13" ht="15.75" x14ac:dyDescent="0.25">
      <c r="A5" s="165"/>
      <c r="B5" s="166"/>
      <c r="C5" s="113"/>
      <c r="D5" s="166"/>
      <c r="E5" s="166"/>
      <c r="F5" s="708"/>
      <c r="G5" s="701"/>
      <c r="H5" s="725"/>
      <c r="I5" s="11"/>
      <c r="J5" s="11"/>
      <c r="K5" s="167"/>
      <c r="L5" s="169"/>
    </row>
    <row r="6" spans="1:13" ht="15.75" x14ac:dyDescent="0.25">
      <c r="A6" s="165" t="str">
        <f>'Company Payroll'!C1</f>
        <v>SHOW NAME</v>
      </c>
      <c r="B6" s="166"/>
      <c r="C6" s="113"/>
      <c r="D6" s="166"/>
      <c r="E6" s="166"/>
      <c r="F6" s="166"/>
      <c r="G6" s="166"/>
      <c r="H6" s="166"/>
      <c r="I6" s="166"/>
      <c r="J6" s="168"/>
      <c r="K6" s="166"/>
      <c r="L6" s="89"/>
    </row>
    <row r="7" spans="1:13" ht="15.75" x14ac:dyDescent="0.25">
      <c r="A7" s="165" t="str">
        <f>'Company Payroll'!C2</f>
        <v>c/o DTE Management</v>
      </c>
      <c r="B7" s="166"/>
      <c r="C7" s="113"/>
      <c r="D7" s="166"/>
      <c r="E7" s="166"/>
      <c r="F7" s="166"/>
      <c r="G7" s="166"/>
      <c r="H7" s="166"/>
      <c r="I7" s="166"/>
      <c r="J7" s="168"/>
      <c r="K7" s="166"/>
      <c r="L7" s="89"/>
    </row>
    <row r="8" spans="1:13" ht="15.75" x14ac:dyDescent="0.25">
      <c r="A8" s="165" t="str">
        <f>'Company Payroll'!C3</f>
        <v>1501 Broadway, Suite 1304</v>
      </c>
      <c r="B8" s="166"/>
      <c r="C8" s="113"/>
      <c r="D8" s="166"/>
      <c r="E8" s="166"/>
      <c r="F8" s="166"/>
      <c r="G8" s="166"/>
      <c r="H8" s="166"/>
      <c r="I8" s="11"/>
      <c r="J8" s="167" t="s">
        <v>48</v>
      </c>
      <c r="K8" s="168" t="str">
        <f>'Payment Summary'!I6</f>
        <v>XX-XXXXXXX</v>
      </c>
      <c r="L8" s="89"/>
    </row>
    <row r="9" spans="1:13" ht="15.75" x14ac:dyDescent="0.25">
      <c r="A9" s="165" t="str">
        <f>'Company Payroll'!C4</f>
        <v>New York, NY 10036</v>
      </c>
      <c r="B9" s="166"/>
      <c r="C9" s="113"/>
      <c r="D9" s="166"/>
      <c r="E9" s="166"/>
      <c r="F9" s="166"/>
      <c r="G9" s="166"/>
      <c r="H9" s="166"/>
      <c r="I9" s="11"/>
      <c r="J9" s="167" t="s">
        <v>23</v>
      </c>
      <c r="K9" s="169" t="s">
        <v>406</v>
      </c>
      <c r="L9" s="168"/>
    </row>
    <row r="10" spans="1:13" ht="15.75" x14ac:dyDescent="0.25">
      <c r="A10" s="165" t="s">
        <v>145</v>
      </c>
      <c r="B10" s="166"/>
      <c r="C10" s="113"/>
      <c r="D10" s="166"/>
      <c r="E10" s="166"/>
      <c r="F10" s="708" t="s">
        <v>378</v>
      </c>
      <c r="G10" s="701"/>
      <c r="H10" s="725"/>
      <c r="I10" s="11"/>
      <c r="J10" s="167"/>
      <c r="K10" s="169"/>
      <c r="L10" s="169"/>
    </row>
    <row r="11" spans="1:13" ht="18" x14ac:dyDescent="0.25">
      <c r="A11" s="165"/>
      <c r="B11" s="166"/>
      <c r="C11" s="113"/>
      <c r="D11" s="166"/>
      <c r="E11" s="166"/>
      <c r="F11" s="723" t="str">
        <f>'Company Payroll'!A3</f>
        <v>MM/DD/YYYY</v>
      </c>
      <c r="G11" s="724"/>
      <c r="H11" s="724"/>
      <c r="I11" s="167"/>
      <c r="J11" s="169"/>
      <c r="K11" s="166"/>
      <c r="L11" s="89"/>
    </row>
    <row r="12" spans="1:13" ht="15.75" x14ac:dyDescent="0.25">
      <c r="A12" s="165"/>
      <c r="B12" s="166"/>
      <c r="C12" s="113"/>
      <c r="D12" s="166"/>
      <c r="E12" s="384"/>
      <c r="F12" s="384"/>
      <c r="G12" s="548"/>
      <c r="H12" s="660"/>
      <c r="I12" s="385"/>
      <c r="J12" s="386"/>
      <c r="K12" s="166"/>
      <c r="L12" s="89"/>
    </row>
    <row r="13" spans="1:13" ht="15.75" x14ac:dyDescent="0.25">
      <c r="A13" s="165"/>
      <c r="B13" s="166"/>
      <c r="C13" s="113"/>
      <c r="D13" s="166"/>
      <c r="E13" s="170"/>
      <c r="F13" s="166"/>
      <c r="G13" s="166"/>
      <c r="H13" s="166"/>
      <c r="I13" s="166"/>
      <c r="J13" s="169"/>
      <c r="K13" s="442"/>
      <c r="L13" s="89"/>
    </row>
    <row r="14" spans="1:13" ht="15.75" x14ac:dyDescent="0.25">
      <c r="A14" s="186" t="s">
        <v>7</v>
      </c>
      <c r="B14" s="170"/>
      <c r="C14" s="170" t="s">
        <v>9</v>
      </c>
      <c r="D14" s="170" t="s">
        <v>11</v>
      </c>
      <c r="E14" s="170" t="s">
        <v>174</v>
      </c>
      <c r="F14" s="170" t="s">
        <v>304</v>
      </c>
      <c r="G14" s="170" t="s">
        <v>142</v>
      </c>
      <c r="H14" s="170" t="s">
        <v>129</v>
      </c>
      <c r="I14" s="170" t="s">
        <v>94</v>
      </c>
      <c r="J14" s="170" t="s">
        <v>0</v>
      </c>
      <c r="K14" s="442"/>
      <c r="L14" s="89"/>
    </row>
    <row r="15" spans="1:13" s="39" customFormat="1" ht="15.75" x14ac:dyDescent="0.25">
      <c r="A15" s="188" t="s">
        <v>8</v>
      </c>
      <c r="B15" s="171" t="s">
        <v>123</v>
      </c>
      <c r="C15" s="171" t="s">
        <v>10</v>
      </c>
      <c r="D15" s="171" t="s">
        <v>82</v>
      </c>
      <c r="E15" s="171"/>
      <c r="F15" s="171"/>
      <c r="G15" s="171" t="s">
        <v>82</v>
      </c>
      <c r="H15" s="172">
        <v>2.2499999999999999E-2</v>
      </c>
      <c r="I15" s="378">
        <v>175</v>
      </c>
      <c r="J15" s="187">
        <v>0.08</v>
      </c>
      <c r="K15" s="171" t="s">
        <v>147</v>
      </c>
      <c r="L15" s="171"/>
      <c r="M15" s="327"/>
    </row>
    <row r="16" spans="1:13" s="39" customFormat="1" ht="15.75" x14ac:dyDescent="0.25">
      <c r="A16" s="189"/>
      <c r="B16" s="174" t="s">
        <v>157</v>
      </c>
      <c r="C16" s="171"/>
      <c r="D16" s="171"/>
      <c r="E16" s="171"/>
      <c r="F16" s="171"/>
      <c r="G16" s="171"/>
      <c r="H16" s="171"/>
      <c r="I16" s="171"/>
      <c r="J16" s="171"/>
      <c r="K16" s="114"/>
      <c r="L16" s="114"/>
    </row>
    <row r="17" spans="1:12" ht="15.75" x14ac:dyDescent="0.25">
      <c r="A17" s="190">
        <f>'Company Payroll'!C8</f>
        <v>0</v>
      </c>
      <c r="B17" s="191">
        <f>'Company Payroll'!A8</f>
        <v>0</v>
      </c>
      <c r="C17" s="272">
        <f>'Company Payroll'!B8</f>
        <v>0</v>
      </c>
      <c r="D17" s="176">
        <f>'Company Payroll'!D8</f>
        <v>0</v>
      </c>
      <c r="E17" s="176">
        <f>'Company Payroll'!M8+'Company Payroll'!P8+'Company Payroll'!Q8</f>
        <v>0</v>
      </c>
      <c r="F17" s="176">
        <f>-(8-'Company Payroll'!F8-'Company Payroll'!H8-'Company Payroll'!I8)*'Company Payroll'!E8</f>
        <v>0</v>
      </c>
      <c r="G17" s="216">
        <f>'Company Payroll'!R8</f>
        <v>0</v>
      </c>
      <c r="H17" s="176">
        <f>-'Company Payroll'!S8</f>
        <v>0</v>
      </c>
      <c r="I17" s="176"/>
      <c r="J17" s="176">
        <f t="shared" ref="J17:J37" si="0">IF(G17&lt;5500, ROUND(G17*J$15,2), 5500*J$15)</f>
        <v>0</v>
      </c>
      <c r="K17" s="327"/>
      <c r="L17" s="327"/>
    </row>
    <row r="18" spans="1:12" ht="15.75" x14ac:dyDescent="0.25">
      <c r="A18" s="190">
        <f>'Company Payroll'!C9</f>
        <v>0</v>
      </c>
      <c r="B18" s="191">
        <f>'Company Payroll'!A9</f>
        <v>0</v>
      </c>
      <c r="C18" s="272">
        <f>'Company Payroll'!B9</f>
        <v>0</v>
      </c>
      <c r="D18" s="176">
        <f>'Company Payroll'!D9</f>
        <v>0</v>
      </c>
      <c r="E18" s="176">
        <f>'Company Payroll'!M9+'Company Payroll'!P9+'Company Payroll'!Q9</f>
        <v>0</v>
      </c>
      <c r="F18" s="176">
        <f>-(8-'Company Payroll'!F9-'Company Payroll'!H9-'Company Payroll'!I9)*'Company Payroll'!E9</f>
        <v>0</v>
      </c>
      <c r="G18" s="216">
        <f>'Company Payroll'!R9</f>
        <v>0</v>
      </c>
      <c r="H18" s="176">
        <f>-'Company Payroll'!S9</f>
        <v>0</v>
      </c>
      <c r="I18" s="176"/>
      <c r="J18" s="176">
        <f>IF(G18&lt;5500, ROUND(G18*J$15,2), 5500*J$15)</f>
        <v>0</v>
      </c>
      <c r="K18" s="327"/>
      <c r="L18" s="327"/>
    </row>
    <row r="19" spans="1:12" ht="15.75" x14ac:dyDescent="0.25">
      <c r="A19" s="190">
        <f>'Company Payroll'!C10</f>
        <v>0</v>
      </c>
      <c r="B19" s="191">
        <f>'Company Payroll'!A10</f>
        <v>0</v>
      </c>
      <c r="C19" s="272">
        <f>'Company Payroll'!B10</f>
        <v>0</v>
      </c>
      <c r="D19" s="176">
        <f>'Company Payroll'!D10</f>
        <v>0</v>
      </c>
      <c r="E19" s="176">
        <f>'Company Payroll'!M10+'Company Payroll'!P10+'Company Payroll'!Q10</f>
        <v>0</v>
      </c>
      <c r="F19" s="176">
        <f>-(8-'Company Payroll'!F10-'Company Payroll'!H10-'Company Payroll'!I10)*'Company Payroll'!E10</f>
        <v>0</v>
      </c>
      <c r="G19" s="216">
        <f>'Company Payroll'!R10</f>
        <v>0</v>
      </c>
      <c r="H19" s="176">
        <f>-'Company Payroll'!S10</f>
        <v>0</v>
      </c>
      <c r="I19" s="176"/>
      <c r="J19" s="176">
        <f t="shared" si="0"/>
        <v>0</v>
      </c>
      <c r="K19" s="327"/>
      <c r="L19" s="327"/>
    </row>
    <row r="20" spans="1:12" ht="15.75" x14ac:dyDescent="0.25">
      <c r="A20" s="190">
        <f>'Company Payroll'!C11</f>
        <v>0</v>
      </c>
      <c r="B20" s="191">
        <f>'Company Payroll'!A11</f>
        <v>0</v>
      </c>
      <c r="C20" s="272">
        <f>'Company Payroll'!B11</f>
        <v>0</v>
      </c>
      <c r="D20" s="176">
        <f>'Company Payroll'!D11</f>
        <v>0</v>
      </c>
      <c r="E20" s="176">
        <f>'Company Payroll'!M11+'Company Payroll'!P11+'Company Payroll'!Q11</f>
        <v>0</v>
      </c>
      <c r="F20" s="176">
        <f>-(8-'Company Payroll'!F11-'Company Payroll'!H11-'Company Payroll'!I11)*'Company Payroll'!E11</f>
        <v>0</v>
      </c>
      <c r="G20" s="216">
        <f>'Company Payroll'!R11</f>
        <v>0</v>
      </c>
      <c r="H20" s="176">
        <f>-'Company Payroll'!S11</f>
        <v>0</v>
      </c>
      <c r="I20" s="176"/>
      <c r="J20" s="176">
        <f t="shared" si="0"/>
        <v>0</v>
      </c>
      <c r="K20" s="327"/>
      <c r="L20" s="327"/>
    </row>
    <row r="21" spans="1:12" ht="15.75" x14ac:dyDescent="0.25">
      <c r="A21" s="190">
        <f>'Company Payroll'!C12</f>
        <v>0</v>
      </c>
      <c r="B21" s="191">
        <f>'Company Payroll'!A12</f>
        <v>0</v>
      </c>
      <c r="C21" s="272">
        <f>'Company Payroll'!B12</f>
        <v>0</v>
      </c>
      <c r="D21" s="176">
        <f>'Company Payroll'!D12</f>
        <v>0</v>
      </c>
      <c r="E21" s="176">
        <f>'Company Payroll'!M12+'Company Payroll'!P12+'Company Payroll'!Q12</f>
        <v>0</v>
      </c>
      <c r="F21" s="176">
        <f>-(8-'Company Payroll'!F12-'Company Payroll'!H12-'Company Payroll'!I12)*'Company Payroll'!E12</f>
        <v>0</v>
      </c>
      <c r="G21" s="216">
        <f>'Company Payroll'!R12</f>
        <v>0</v>
      </c>
      <c r="H21" s="176">
        <f>-'Company Payroll'!S12</f>
        <v>0</v>
      </c>
      <c r="I21" s="176"/>
      <c r="J21" s="176">
        <f>IF(G21&lt;5500, ROUND(G21*J$15,2), 5500*J$15)</f>
        <v>0</v>
      </c>
      <c r="K21" s="327"/>
      <c r="L21" s="327"/>
    </row>
    <row r="22" spans="1:12" ht="15.75" x14ac:dyDescent="0.25">
      <c r="A22" s="190">
        <f>'Company Payroll'!C13</f>
        <v>0</v>
      </c>
      <c r="B22" s="191">
        <f>'Company Payroll'!A13</f>
        <v>0</v>
      </c>
      <c r="C22" s="272">
        <f>'Company Payroll'!B13</f>
        <v>0</v>
      </c>
      <c r="D22" s="176">
        <f>'Company Payroll'!D13</f>
        <v>0</v>
      </c>
      <c r="E22" s="176">
        <f>'Company Payroll'!M13+'Company Payroll'!P13+'Company Payroll'!Q13</f>
        <v>0</v>
      </c>
      <c r="F22" s="176">
        <f>-(8-'Company Payroll'!F13-'Company Payroll'!H13-'Company Payroll'!I13)*'Company Payroll'!E13</f>
        <v>0</v>
      </c>
      <c r="G22" s="216">
        <f>'Company Payroll'!R13</f>
        <v>0</v>
      </c>
      <c r="H22" s="176">
        <f>-'Company Payroll'!S13</f>
        <v>0</v>
      </c>
      <c r="I22" s="176"/>
      <c r="J22" s="176">
        <f>IF(G22&lt;5500, ROUND(G22*J$15,2), 5500*J$15)</f>
        <v>0</v>
      </c>
      <c r="K22" s="327"/>
      <c r="L22" s="327"/>
    </row>
    <row r="23" spans="1:12" ht="15.75" x14ac:dyDescent="0.25">
      <c r="A23" s="190">
        <f>'Company Payroll'!C14</f>
        <v>0</v>
      </c>
      <c r="B23" s="191">
        <f>'Company Payroll'!A14</f>
        <v>0</v>
      </c>
      <c r="C23" s="272">
        <f>'Company Payroll'!B14</f>
        <v>0</v>
      </c>
      <c r="D23" s="176">
        <f>'Company Payroll'!D14</f>
        <v>0</v>
      </c>
      <c r="E23" s="176">
        <f>'Company Payroll'!M14+'Company Payroll'!P14+'Company Payroll'!Q14</f>
        <v>0</v>
      </c>
      <c r="F23" s="176">
        <f>-(8-'Company Payroll'!F14-'Company Payroll'!H14-'Company Payroll'!I14)*'Company Payroll'!E14</f>
        <v>0</v>
      </c>
      <c r="G23" s="216">
        <f>'Company Payroll'!R14</f>
        <v>0</v>
      </c>
      <c r="H23" s="176">
        <f>-'Company Payroll'!S14</f>
        <v>0</v>
      </c>
      <c r="I23" s="176"/>
      <c r="J23" s="176">
        <f t="shared" si="0"/>
        <v>0</v>
      </c>
      <c r="K23" s="327"/>
      <c r="L23" s="327"/>
    </row>
    <row r="24" spans="1:12" ht="15.75" x14ac:dyDescent="0.25">
      <c r="A24" s="190">
        <f>'Company Payroll'!C15</f>
        <v>0</v>
      </c>
      <c r="B24" s="191">
        <f>'Company Payroll'!A15</f>
        <v>0</v>
      </c>
      <c r="C24" s="272">
        <f>'Company Payroll'!B15</f>
        <v>0</v>
      </c>
      <c r="D24" s="176">
        <f>'Company Payroll'!D15</f>
        <v>0</v>
      </c>
      <c r="E24" s="176">
        <f>'Company Payroll'!M15+'Company Payroll'!P15+'Company Payroll'!Q15</f>
        <v>0</v>
      </c>
      <c r="F24" s="176">
        <f>-(8-'Company Payroll'!F15-'Company Payroll'!H15-'Company Payroll'!I15)*'Company Payroll'!E15</f>
        <v>0</v>
      </c>
      <c r="G24" s="216">
        <f>'Company Payroll'!R15</f>
        <v>0</v>
      </c>
      <c r="H24" s="176">
        <f>-'Company Payroll'!S15</f>
        <v>0</v>
      </c>
      <c r="I24" s="176"/>
      <c r="J24" s="176">
        <f>IF(G24&lt;5500, ROUND(G24*J$15,2), 5500*J$15)</f>
        <v>0</v>
      </c>
      <c r="K24" s="327"/>
      <c r="L24" s="327"/>
    </row>
    <row r="25" spans="1:12" ht="15.75" x14ac:dyDescent="0.25">
      <c r="A25" s="190">
        <f>'Company Payroll'!C16</f>
        <v>0</v>
      </c>
      <c r="B25" s="191">
        <f>'Company Payroll'!A16</f>
        <v>0</v>
      </c>
      <c r="C25" s="272">
        <f>'Company Payroll'!B16</f>
        <v>0</v>
      </c>
      <c r="D25" s="176">
        <f>'Company Payroll'!D16</f>
        <v>0</v>
      </c>
      <c r="E25" s="176">
        <f>'Company Payroll'!M16+'Company Payroll'!P16+'Company Payroll'!Q16</f>
        <v>0</v>
      </c>
      <c r="F25" s="176">
        <f>-(8-'Company Payroll'!F16-'Company Payroll'!H16-'Company Payroll'!I16)*'Company Payroll'!E16</f>
        <v>0</v>
      </c>
      <c r="G25" s="216">
        <f>'Company Payroll'!R16</f>
        <v>0</v>
      </c>
      <c r="H25" s="176">
        <f>-'Company Payroll'!S16</f>
        <v>0</v>
      </c>
      <c r="I25" s="176"/>
      <c r="J25" s="176">
        <f t="shared" si="0"/>
        <v>0</v>
      </c>
      <c r="K25" s="327"/>
      <c r="L25" s="327"/>
    </row>
    <row r="26" spans="1:12" ht="15.75" x14ac:dyDescent="0.25">
      <c r="A26" s="190">
        <f>'Company Payroll'!C17</f>
        <v>0</v>
      </c>
      <c r="B26" s="191">
        <f>'Company Payroll'!A17</f>
        <v>0</v>
      </c>
      <c r="C26" s="272">
        <f>'Company Payroll'!B17</f>
        <v>0</v>
      </c>
      <c r="D26" s="176">
        <f>'Company Payroll'!D17</f>
        <v>0</v>
      </c>
      <c r="E26" s="176">
        <f>'Company Payroll'!M17+'Company Payroll'!P17+'Company Payroll'!Q17</f>
        <v>0</v>
      </c>
      <c r="F26" s="176">
        <f>-(8-'Company Payroll'!F17-'Company Payroll'!H17-'Company Payroll'!I17)*'Company Payroll'!E17</f>
        <v>0</v>
      </c>
      <c r="G26" s="216">
        <f>'Company Payroll'!R17</f>
        <v>0</v>
      </c>
      <c r="H26" s="176">
        <f>-'Company Payroll'!S17</f>
        <v>0</v>
      </c>
      <c r="I26" s="176"/>
      <c r="J26" s="176">
        <f t="shared" si="0"/>
        <v>0</v>
      </c>
      <c r="K26" s="327"/>
      <c r="L26" s="327"/>
    </row>
    <row r="27" spans="1:12" ht="15.75" x14ac:dyDescent="0.25">
      <c r="A27" s="190">
        <f>'Company Payroll'!C18</f>
        <v>0</v>
      </c>
      <c r="B27" s="191">
        <f>'Company Payroll'!A18</f>
        <v>0</v>
      </c>
      <c r="C27" s="272">
        <f>'Company Payroll'!B18</f>
        <v>0</v>
      </c>
      <c r="D27" s="176">
        <f>'Company Payroll'!D18</f>
        <v>0</v>
      </c>
      <c r="E27" s="176">
        <f>'Company Payroll'!M18+'Company Payroll'!P18+'Company Payroll'!Q18</f>
        <v>0</v>
      </c>
      <c r="F27" s="176">
        <f>-(8-'Company Payroll'!F18-'Company Payroll'!H18-'Company Payroll'!I18)*'Company Payroll'!E18</f>
        <v>0</v>
      </c>
      <c r="G27" s="216">
        <f>'Company Payroll'!R18</f>
        <v>0</v>
      </c>
      <c r="H27" s="176">
        <f>-'Company Payroll'!S18</f>
        <v>0</v>
      </c>
      <c r="I27" s="176"/>
      <c r="J27" s="176">
        <f t="shared" si="0"/>
        <v>0</v>
      </c>
      <c r="K27" s="327"/>
      <c r="L27" s="327"/>
    </row>
    <row r="28" spans="1:12" ht="15.75" x14ac:dyDescent="0.25">
      <c r="A28" s="190">
        <f>'Company Payroll'!C19</f>
        <v>0</v>
      </c>
      <c r="B28" s="191">
        <f>'Company Payroll'!A19</f>
        <v>0</v>
      </c>
      <c r="C28" s="272">
        <f>'Company Payroll'!B19</f>
        <v>0</v>
      </c>
      <c r="D28" s="176">
        <f>'Company Payroll'!D19</f>
        <v>0</v>
      </c>
      <c r="E28" s="176">
        <f>'Company Payroll'!M19+'Company Payroll'!P19+'Company Payroll'!Q19</f>
        <v>0</v>
      </c>
      <c r="F28" s="176">
        <f>-(8-'Company Payroll'!F19-'Company Payroll'!H19-'Company Payroll'!I19)*'Company Payroll'!E19</f>
        <v>0</v>
      </c>
      <c r="G28" s="216">
        <f>'Company Payroll'!R19</f>
        <v>0</v>
      </c>
      <c r="H28" s="176">
        <f>-'Company Payroll'!S19</f>
        <v>0</v>
      </c>
      <c r="I28" s="176"/>
      <c r="J28" s="176">
        <f t="shared" si="0"/>
        <v>0</v>
      </c>
      <c r="K28" s="327"/>
      <c r="L28" s="327"/>
    </row>
    <row r="29" spans="1:12" ht="15.75" x14ac:dyDescent="0.25">
      <c r="A29" s="190">
        <f>'Company Payroll'!C20</f>
        <v>0</v>
      </c>
      <c r="B29" s="191">
        <f>'Company Payroll'!A20</f>
        <v>0</v>
      </c>
      <c r="C29" s="272">
        <f>'Company Payroll'!B20</f>
        <v>0</v>
      </c>
      <c r="D29" s="176">
        <f>'Company Payroll'!D20</f>
        <v>0</v>
      </c>
      <c r="E29" s="176">
        <f>'Company Payroll'!M20+'Company Payroll'!P20+'Company Payroll'!Q20</f>
        <v>0</v>
      </c>
      <c r="F29" s="176">
        <f>-(8-'Company Payroll'!F20-'Company Payroll'!H20-'Company Payroll'!I20)*'Company Payroll'!E20</f>
        <v>0</v>
      </c>
      <c r="G29" s="216">
        <f>'Company Payroll'!R20</f>
        <v>0</v>
      </c>
      <c r="H29" s="176">
        <f>-'Company Payroll'!S20</f>
        <v>0</v>
      </c>
      <c r="I29" s="176"/>
      <c r="J29" s="176">
        <f t="shared" si="0"/>
        <v>0</v>
      </c>
      <c r="K29" s="327"/>
      <c r="L29" s="327"/>
    </row>
    <row r="30" spans="1:12" ht="15.75" x14ac:dyDescent="0.25">
      <c r="A30" s="190">
        <f>'Company Payroll'!C21</f>
        <v>0</v>
      </c>
      <c r="B30" s="191">
        <f>'Company Payroll'!A21</f>
        <v>0</v>
      </c>
      <c r="C30" s="272">
        <f>'Company Payroll'!B21</f>
        <v>0</v>
      </c>
      <c r="D30" s="176">
        <f>'Company Payroll'!D21</f>
        <v>0</v>
      </c>
      <c r="E30" s="176">
        <f>'Company Payroll'!M21+'Company Payroll'!P21+'Company Payroll'!Q21</f>
        <v>0</v>
      </c>
      <c r="F30" s="176">
        <f>-(8-'Company Payroll'!F21-'Company Payroll'!H21-'Company Payroll'!I21)*'Company Payroll'!E21</f>
        <v>0</v>
      </c>
      <c r="G30" s="216">
        <f>'Company Payroll'!R21</f>
        <v>0</v>
      </c>
      <c r="H30" s="176">
        <f>-'Company Payroll'!S21</f>
        <v>0</v>
      </c>
      <c r="I30" s="176"/>
      <c r="J30" s="176">
        <f t="shared" si="0"/>
        <v>0</v>
      </c>
      <c r="K30" s="327"/>
      <c r="L30" s="327"/>
    </row>
    <row r="31" spans="1:12" ht="15.75" x14ac:dyDescent="0.25">
      <c r="A31" s="190">
        <f>'Company Payroll'!C22</f>
        <v>0</v>
      </c>
      <c r="B31" s="191">
        <f>'Company Payroll'!A22</f>
        <v>0</v>
      </c>
      <c r="C31" s="272">
        <f>'Company Payroll'!B22</f>
        <v>0</v>
      </c>
      <c r="D31" s="176">
        <f>'Company Payroll'!D22</f>
        <v>0</v>
      </c>
      <c r="E31" s="176">
        <f>'Company Payroll'!M22+'Company Payroll'!P22+'Company Payroll'!Q22</f>
        <v>0</v>
      </c>
      <c r="F31" s="176">
        <f>-(8-'Company Payroll'!F22-'Company Payroll'!H22-'Company Payroll'!I22)*'Company Payroll'!E22</f>
        <v>0</v>
      </c>
      <c r="G31" s="216">
        <f>'Company Payroll'!R22</f>
        <v>0</v>
      </c>
      <c r="H31" s="176">
        <f>-'Company Payroll'!S22</f>
        <v>0</v>
      </c>
      <c r="I31" s="176"/>
      <c r="J31" s="176">
        <f t="shared" si="0"/>
        <v>0</v>
      </c>
      <c r="K31" s="327"/>
      <c r="L31" s="327"/>
    </row>
    <row r="32" spans="1:12" ht="15.75" x14ac:dyDescent="0.25">
      <c r="A32" s="190">
        <f>'Company Payroll'!C23</f>
        <v>0</v>
      </c>
      <c r="B32" s="191">
        <f>'Company Payroll'!A23</f>
        <v>0</v>
      </c>
      <c r="C32" s="272">
        <f>'Company Payroll'!B23</f>
        <v>0</v>
      </c>
      <c r="D32" s="176">
        <f>'Company Payroll'!D23</f>
        <v>0</v>
      </c>
      <c r="E32" s="176">
        <f>'Company Payroll'!M23+'Company Payroll'!P23+'Company Payroll'!Q23</f>
        <v>0</v>
      </c>
      <c r="F32" s="176">
        <v>0</v>
      </c>
      <c r="G32" s="216">
        <f>'Company Payroll'!R23</f>
        <v>0</v>
      </c>
      <c r="H32" s="176">
        <f>-'Company Payroll'!S23</f>
        <v>0</v>
      </c>
      <c r="I32" s="176"/>
      <c r="J32" s="176">
        <f t="shared" si="0"/>
        <v>0</v>
      </c>
      <c r="K32" s="327"/>
      <c r="L32" s="327"/>
    </row>
    <row r="33" spans="1:12" ht="15.75" x14ac:dyDescent="0.25">
      <c r="A33" s="190">
        <f>'Company Payroll'!C24</f>
        <v>0</v>
      </c>
      <c r="B33" s="191">
        <f>'Company Payroll'!A24</f>
        <v>0</v>
      </c>
      <c r="C33" s="272">
        <f>'Company Payroll'!B24</f>
        <v>0</v>
      </c>
      <c r="D33" s="176">
        <f>'Company Payroll'!D24</f>
        <v>0</v>
      </c>
      <c r="E33" s="176">
        <f>'Company Payroll'!M24+'Company Payroll'!P24+'Company Payroll'!Q24</f>
        <v>0</v>
      </c>
      <c r="F33" s="176">
        <f>-(8-'Company Payroll'!F24-'Company Payroll'!H24-'Company Payroll'!I24)*'Company Payroll'!E24</f>
        <v>0</v>
      </c>
      <c r="G33" s="216">
        <f>'Company Payroll'!R24</f>
        <v>0</v>
      </c>
      <c r="H33" s="176">
        <f>-'Company Payroll'!S24</f>
        <v>0</v>
      </c>
      <c r="I33" s="176"/>
      <c r="J33" s="176">
        <f t="shared" si="0"/>
        <v>0</v>
      </c>
      <c r="K33" s="327"/>
      <c r="L33" s="327"/>
    </row>
    <row r="34" spans="1:12" ht="15.75" x14ac:dyDescent="0.25">
      <c r="A34" s="190">
        <f>'Company Payroll'!C25</f>
        <v>0</v>
      </c>
      <c r="B34" s="191">
        <f>'Company Payroll'!A25</f>
        <v>0</v>
      </c>
      <c r="C34" s="272">
        <f>'Company Payroll'!B25</f>
        <v>0</v>
      </c>
      <c r="D34" s="176">
        <f>'Company Payroll'!D25</f>
        <v>0</v>
      </c>
      <c r="E34" s="176">
        <f>'Company Payroll'!M25+'Company Payroll'!P25+'Company Payroll'!Q25</f>
        <v>0</v>
      </c>
      <c r="F34" s="176">
        <f>-(8-'Company Payroll'!F25-'Company Payroll'!H25-'Company Payroll'!I25)*'Company Payroll'!E25</f>
        <v>0</v>
      </c>
      <c r="G34" s="216">
        <f>'Company Payroll'!R25</f>
        <v>0</v>
      </c>
      <c r="H34" s="176">
        <f>-'Company Payroll'!S25</f>
        <v>0</v>
      </c>
      <c r="I34" s="176"/>
      <c r="J34" s="176">
        <f>IF(G34&lt;5500, ROUND(G34*J$15,2), 5500*J$15)</f>
        <v>0</v>
      </c>
      <c r="K34" s="327"/>
      <c r="L34" s="327"/>
    </row>
    <row r="35" spans="1:12" ht="15.75" x14ac:dyDescent="0.25">
      <c r="A35" s="190">
        <f>'Company Payroll'!C26</f>
        <v>0</v>
      </c>
      <c r="B35" s="191">
        <f>'Company Payroll'!A26</f>
        <v>0</v>
      </c>
      <c r="C35" s="272">
        <f>'Company Payroll'!B26</f>
        <v>0</v>
      </c>
      <c r="D35" s="176">
        <f>'Company Payroll'!D26</f>
        <v>0</v>
      </c>
      <c r="E35" s="176">
        <f>'Company Payroll'!M26+'Company Payroll'!P26+'Company Payroll'!Q26</f>
        <v>0</v>
      </c>
      <c r="F35" s="176">
        <f>-(8-'Company Payroll'!F26-'Company Payroll'!H26-'Company Payroll'!I26)*'Company Payroll'!E26</f>
        <v>0</v>
      </c>
      <c r="G35" s="216">
        <f>'Company Payroll'!R26</f>
        <v>0</v>
      </c>
      <c r="H35" s="176">
        <f>-'Company Payroll'!S26</f>
        <v>0</v>
      </c>
      <c r="I35" s="176"/>
      <c r="J35" s="176">
        <f>IF(G35&lt;5500, ROUND(G35*J$15,2), 5500*J$15)</f>
        <v>0</v>
      </c>
      <c r="K35" s="327"/>
      <c r="L35" s="327"/>
    </row>
    <row r="36" spans="1:12" ht="15.75" x14ac:dyDescent="0.25">
      <c r="A36" s="190">
        <f>'Company Payroll'!C27</f>
        <v>0</v>
      </c>
      <c r="B36" s="191">
        <f>'Company Payroll'!A27</f>
        <v>0</v>
      </c>
      <c r="C36" s="272">
        <f>'Company Payroll'!B27</f>
        <v>0</v>
      </c>
      <c r="D36" s="176">
        <f>'Company Payroll'!D27</f>
        <v>0</v>
      </c>
      <c r="E36" s="176">
        <f>'Company Payroll'!M27+'Company Payroll'!P27+'Company Payroll'!Q27</f>
        <v>0</v>
      </c>
      <c r="F36" s="176">
        <f>-(8-'Company Payroll'!F27-'Company Payroll'!H27-'Company Payroll'!I27)*'Company Payroll'!E27</f>
        <v>0</v>
      </c>
      <c r="G36" s="216">
        <f>'Company Payroll'!R27</f>
        <v>0</v>
      </c>
      <c r="H36" s="176">
        <f>-'Company Payroll'!S27</f>
        <v>0</v>
      </c>
      <c r="I36" s="176"/>
      <c r="J36" s="176">
        <f t="shared" si="0"/>
        <v>0</v>
      </c>
      <c r="K36" s="327"/>
      <c r="L36" s="327"/>
    </row>
    <row r="37" spans="1:12" ht="16.5" thickBot="1" x14ac:dyDescent="0.3">
      <c r="A37" s="190">
        <f>'Company Payroll'!C28</f>
        <v>0</v>
      </c>
      <c r="B37" s="191">
        <f>'Company Payroll'!A28</f>
        <v>0</v>
      </c>
      <c r="C37" s="272">
        <f>'Company Payroll'!B28</f>
        <v>0</v>
      </c>
      <c r="D37" s="176">
        <f>'Company Payroll'!D28</f>
        <v>0</v>
      </c>
      <c r="E37" s="176">
        <f>'Company Payroll'!M28+'Company Payroll'!P28+'Company Payroll'!Q28</f>
        <v>0</v>
      </c>
      <c r="F37" s="176">
        <f>-(8-'Company Payroll'!F28-'Company Payroll'!H28-'Company Payroll'!I28)*'Company Payroll'!E28</f>
        <v>0</v>
      </c>
      <c r="G37" s="216">
        <f>'Company Payroll'!R28</f>
        <v>0</v>
      </c>
      <c r="H37" s="176">
        <f>-'Company Payroll'!S28</f>
        <v>0</v>
      </c>
      <c r="I37" s="176">
        <v>0</v>
      </c>
      <c r="J37" s="176">
        <f t="shared" si="0"/>
        <v>0</v>
      </c>
      <c r="K37" s="327"/>
      <c r="L37" s="327"/>
    </row>
    <row r="38" spans="1:12" ht="16.5" thickBot="1" x14ac:dyDescent="0.3">
      <c r="A38" s="165"/>
      <c r="B38" s="166"/>
      <c r="C38" s="178" t="s">
        <v>95</v>
      </c>
      <c r="D38" s="179">
        <f>SUM(D17:D37)</f>
        <v>0</v>
      </c>
      <c r="E38" s="179">
        <f>SUM(E26:E37)</f>
        <v>0</v>
      </c>
      <c r="F38" s="179">
        <f>SUM(F18:F37)</f>
        <v>0</v>
      </c>
      <c r="G38" s="179">
        <f>SUM(G17:G37)</f>
        <v>0</v>
      </c>
      <c r="H38" s="179">
        <f>SUM(H17:H37)</f>
        <v>0</v>
      </c>
      <c r="I38" s="179">
        <f>SUM(I17:I37)</f>
        <v>0</v>
      </c>
      <c r="J38" s="179">
        <f>SUM(J17:J37)</f>
        <v>0</v>
      </c>
      <c r="K38" s="327"/>
      <c r="L38" s="327"/>
    </row>
    <row r="39" spans="1:12" ht="15.75" x14ac:dyDescent="0.25">
      <c r="A39" s="165"/>
      <c r="B39" s="177" t="s">
        <v>167</v>
      </c>
      <c r="C39" s="113"/>
      <c r="D39" s="166"/>
      <c r="E39" s="166"/>
      <c r="F39" s="166"/>
      <c r="G39" s="166"/>
      <c r="H39" s="166"/>
      <c r="I39" s="166"/>
      <c r="J39" s="166"/>
      <c r="K39" s="327"/>
      <c r="L39" s="327"/>
    </row>
    <row r="40" spans="1:12" ht="17.25" customHeight="1" x14ac:dyDescent="0.25">
      <c r="A40" s="190">
        <f>'Company Payroll'!C31</f>
        <v>0</v>
      </c>
      <c r="B40" s="191">
        <f>'Company Payroll'!A31</f>
        <v>0</v>
      </c>
      <c r="C40" s="272">
        <f>'Company Payroll'!B31</f>
        <v>0</v>
      </c>
      <c r="D40" s="176">
        <f>'Company Payroll'!D31</f>
        <v>0</v>
      </c>
      <c r="E40" s="176">
        <f>'Company Payroll'!M31+'Company Payroll'!P31+'Company Payroll'!Q31</f>
        <v>0</v>
      </c>
      <c r="F40" s="176">
        <f>-(8-'Company Payroll'!F31-'Company Payroll'!H31-'Company Payroll'!I31)*'Company Payroll'!E31</f>
        <v>0</v>
      </c>
      <c r="G40" s="216">
        <f>'Company Payroll'!R31</f>
        <v>0</v>
      </c>
      <c r="H40" s="176">
        <f>-'Company Payroll'!S31</f>
        <v>0</v>
      </c>
      <c r="I40" s="176"/>
      <c r="J40" s="176">
        <f>IF(G40&lt;5500, ROUND(G40*J$15,2), 5500*J$15)</f>
        <v>0</v>
      </c>
      <c r="K40" s="327"/>
      <c r="L40" s="327"/>
    </row>
    <row r="41" spans="1:12" ht="18.75" customHeight="1" x14ac:dyDescent="0.25">
      <c r="A41" s="190">
        <f>'Company Payroll'!C32</f>
        <v>0</v>
      </c>
      <c r="B41" s="191">
        <f>'Company Payroll'!A32</f>
        <v>0</v>
      </c>
      <c r="C41" s="272">
        <f>'Company Payroll'!B32</f>
        <v>0</v>
      </c>
      <c r="D41" s="176">
        <f>'Company Payroll'!D32</f>
        <v>0</v>
      </c>
      <c r="E41" s="176">
        <f>'Company Payroll'!M32+'Company Payroll'!P32+'Company Payroll'!Q32</f>
        <v>0</v>
      </c>
      <c r="F41" s="176">
        <f>-(8-'Company Payroll'!F32-'Company Payroll'!H32-'Company Payroll'!I32)*'Company Payroll'!E32</f>
        <v>0</v>
      </c>
      <c r="G41" s="216">
        <f>'Company Payroll'!R32</f>
        <v>0</v>
      </c>
      <c r="H41" s="176">
        <f>-'Company Payroll'!S32</f>
        <v>0</v>
      </c>
      <c r="I41" s="176"/>
      <c r="J41" s="176">
        <f>IF(G41&lt;5500, ROUND(G41*J$15,2), 5500*J$15)</f>
        <v>0</v>
      </c>
      <c r="K41" s="327"/>
      <c r="L41" s="327"/>
    </row>
    <row r="42" spans="1:12" ht="16.5" thickBot="1" x14ac:dyDescent="0.3">
      <c r="A42" s="190">
        <f>'Company Payroll'!C33</f>
        <v>0</v>
      </c>
      <c r="B42" s="191">
        <f>'Company Payroll'!A33</f>
        <v>0</v>
      </c>
      <c r="C42" s="272">
        <f>'Company Payroll'!B33</f>
        <v>0</v>
      </c>
      <c r="D42" s="176">
        <f>'Company Payroll'!D33</f>
        <v>0</v>
      </c>
      <c r="E42" s="176">
        <f>'Company Payroll'!M33+'Company Payroll'!P33+'Company Payroll'!Q33</f>
        <v>0</v>
      </c>
      <c r="F42" s="176">
        <f>-(8-'Company Payroll'!F33-'Company Payroll'!H33-'Company Payroll'!I33)*'Company Payroll'!E33</f>
        <v>0</v>
      </c>
      <c r="G42" s="216">
        <f>'Company Payroll'!R33</f>
        <v>0</v>
      </c>
      <c r="H42" s="176">
        <f>-'Company Payroll'!S33</f>
        <v>0</v>
      </c>
      <c r="I42" s="176"/>
      <c r="J42" s="176">
        <f>IF(G42&lt;5500, ROUND(G42*J$15,2), 5500*J$15)</f>
        <v>0</v>
      </c>
      <c r="K42" s="696"/>
      <c r="L42" s="327"/>
    </row>
    <row r="43" spans="1:12" ht="16.5" thickBot="1" x14ac:dyDescent="0.3">
      <c r="A43" s="165"/>
      <c r="B43" s="166"/>
      <c r="C43" s="178" t="s">
        <v>95</v>
      </c>
      <c r="D43" s="179">
        <f t="shared" ref="D43:J43" si="1">SUM(D40:D42)</f>
        <v>0</v>
      </c>
      <c r="E43" s="179">
        <f t="shared" si="1"/>
        <v>0</v>
      </c>
      <c r="F43" s="179">
        <f>SUM(F40:F42)</f>
        <v>0</v>
      </c>
      <c r="G43" s="179">
        <f t="shared" si="1"/>
        <v>0</v>
      </c>
      <c r="H43" s="179">
        <f t="shared" si="1"/>
        <v>0</v>
      </c>
      <c r="I43" s="179">
        <f t="shared" si="1"/>
        <v>0</v>
      </c>
      <c r="J43" s="179">
        <f t="shared" si="1"/>
        <v>0</v>
      </c>
      <c r="K43" s="327"/>
      <c r="L43" s="327"/>
    </row>
    <row r="44" spans="1:12" ht="15.75" x14ac:dyDescent="0.25">
      <c r="A44" s="165"/>
      <c r="B44" s="177" t="s">
        <v>168</v>
      </c>
      <c r="C44" s="113"/>
      <c r="D44" s="166"/>
      <c r="E44" s="166"/>
      <c r="F44" s="166"/>
      <c r="G44" s="166"/>
      <c r="H44" s="166"/>
      <c r="I44" s="166"/>
      <c r="J44" s="166"/>
      <c r="K44" s="327"/>
      <c r="L44" s="327"/>
    </row>
    <row r="45" spans="1:12" ht="15.75" x14ac:dyDescent="0.25">
      <c r="A45" s="190">
        <f>'Company Payroll'!C36</f>
        <v>0</v>
      </c>
      <c r="B45" s="191">
        <f>'Company Payroll'!A36</f>
        <v>0</v>
      </c>
      <c r="C45" s="272">
        <f>'Company Payroll'!B36</f>
        <v>0</v>
      </c>
      <c r="D45" s="176">
        <f>'Company Payroll'!D36</f>
        <v>0</v>
      </c>
      <c r="E45" s="176">
        <f>'Company Payroll'!M36+'Company Payroll'!P36+'Company Payroll'!Q36</f>
        <v>0</v>
      </c>
      <c r="F45" s="176">
        <v>0</v>
      </c>
      <c r="G45" s="216">
        <f>'Company Payroll'!R36</f>
        <v>0</v>
      </c>
      <c r="H45" s="176">
        <f>-'Company Payroll'!S36</f>
        <v>0</v>
      </c>
      <c r="I45" s="216">
        <v>0</v>
      </c>
      <c r="J45" s="176">
        <f>IF(G45&lt;5500, ROUND(G45*J$15,2), 5500*J$15)</f>
        <v>0</v>
      </c>
      <c r="K45" s="327"/>
      <c r="L45" s="327"/>
    </row>
    <row r="46" spans="1:12" ht="15.75" x14ac:dyDescent="0.25">
      <c r="A46" s="190">
        <f>'Company Payroll'!C37</f>
        <v>0</v>
      </c>
      <c r="B46" s="191">
        <f>'Company Payroll'!A37</f>
        <v>0</v>
      </c>
      <c r="C46" s="272">
        <f>'Company Payroll'!B37</f>
        <v>0</v>
      </c>
      <c r="D46" s="176">
        <f>'Company Payroll'!D37</f>
        <v>0</v>
      </c>
      <c r="E46" s="176">
        <f>'Company Payroll'!M37+'Company Payroll'!P37+'Company Payroll'!Q37</f>
        <v>0</v>
      </c>
      <c r="F46" s="176">
        <f>-(8-'Company Payroll'!F37-'Company Payroll'!H37-'Company Payroll'!I37)*'Company Payroll'!E37</f>
        <v>0</v>
      </c>
      <c r="G46" s="216">
        <f>'Company Payroll'!R37</f>
        <v>0</v>
      </c>
      <c r="H46" s="176">
        <f>-'Company Payroll'!S37</f>
        <v>0</v>
      </c>
      <c r="I46" s="176"/>
      <c r="J46" s="176">
        <f>IF(G46&lt;5500, ROUND(G46*J$15,2), 5500*J$15)</f>
        <v>0</v>
      </c>
      <c r="K46" s="327"/>
      <c r="L46" s="327"/>
    </row>
    <row r="47" spans="1:12" ht="15.75" x14ac:dyDescent="0.25">
      <c r="A47" s="190">
        <f>'Company Payroll'!C38</f>
        <v>0</v>
      </c>
      <c r="B47" s="191">
        <f>'Company Payroll'!A38</f>
        <v>0</v>
      </c>
      <c r="C47" s="272">
        <f>'Company Payroll'!B38</f>
        <v>0</v>
      </c>
      <c r="D47" s="176">
        <f>'Company Payroll'!D38</f>
        <v>0</v>
      </c>
      <c r="E47" s="176">
        <f>'Company Payroll'!M38+'Company Payroll'!P38+'Company Payroll'!Q38</f>
        <v>0</v>
      </c>
      <c r="F47" s="176">
        <v>0</v>
      </c>
      <c r="G47" s="216">
        <f>'Company Payroll'!R38</f>
        <v>0</v>
      </c>
      <c r="H47" s="176">
        <f>-'Company Payroll'!S38</f>
        <v>0</v>
      </c>
      <c r="I47" s="176">
        <v>0</v>
      </c>
      <c r="J47" s="176">
        <f>IF(G47&lt;5500, ROUND(G47*J$15,2), 5500*J$15)</f>
        <v>0</v>
      </c>
      <c r="K47" s="327"/>
      <c r="L47" s="327"/>
    </row>
    <row r="48" spans="1:12" ht="15.75" x14ac:dyDescent="0.25">
      <c r="A48" s="190">
        <f>'Company Payroll'!C39</f>
        <v>0</v>
      </c>
      <c r="B48" s="191">
        <f>'Company Payroll'!A39</f>
        <v>0</v>
      </c>
      <c r="C48" s="272">
        <f>'Company Payroll'!B39</f>
        <v>0</v>
      </c>
      <c r="D48" s="176">
        <f>'Company Payroll'!D39</f>
        <v>0</v>
      </c>
      <c r="E48" s="176">
        <f>'Company Payroll'!M39+'Company Payroll'!P39+'Company Payroll'!Q39</f>
        <v>0</v>
      </c>
      <c r="F48" s="176">
        <v>0</v>
      </c>
      <c r="G48" s="216">
        <f>'Company Payroll'!R39</f>
        <v>0</v>
      </c>
      <c r="H48" s="176">
        <f>-'Company Payroll'!S39</f>
        <v>0</v>
      </c>
      <c r="I48" s="176"/>
      <c r="J48" s="176">
        <f>IF(G48&lt;5500, ROUND(G48*J$15,2), 5500*J$15)</f>
        <v>0</v>
      </c>
      <c r="K48" s="327"/>
      <c r="L48" s="327"/>
    </row>
    <row r="49" spans="1:12" ht="16.5" thickBot="1" x14ac:dyDescent="0.3">
      <c r="A49" s="190">
        <f>'Company Payroll'!C40</f>
        <v>0</v>
      </c>
      <c r="B49" s="191">
        <f>'Company Payroll'!A40</f>
        <v>0</v>
      </c>
      <c r="C49" s="272">
        <f>'Company Payroll'!B40</f>
        <v>0</v>
      </c>
      <c r="D49" s="176">
        <f>'Company Payroll'!D40</f>
        <v>0</v>
      </c>
      <c r="E49" s="176">
        <f>'Company Payroll'!M40+'Company Payroll'!P40+'Company Payroll'!Q40</f>
        <v>0</v>
      </c>
      <c r="F49" s="176">
        <f>-(8-'Company Payroll'!F40-'Company Payroll'!H40-'Company Payroll'!I40)*'Company Payroll'!E40</f>
        <v>0</v>
      </c>
      <c r="G49" s="216">
        <f>'Company Payroll'!R40</f>
        <v>0</v>
      </c>
      <c r="H49" s="176">
        <f>-'Company Payroll'!S40</f>
        <v>0</v>
      </c>
      <c r="I49" s="216"/>
      <c r="J49" s="176">
        <f>IF(G49&lt;5500, ROUND(G49*J$15,2), 5500*J$15)</f>
        <v>0</v>
      </c>
      <c r="K49" s="327"/>
      <c r="L49" s="327"/>
    </row>
    <row r="50" spans="1:12" ht="16.5" thickBot="1" x14ac:dyDescent="0.3">
      <c r="A50" s="165"/>
      <c r="B50" s="166"/>
      <c r="C50" s="178" t="s">
        <v>95</v>
      </c>
      <c r="D50" s="179">
        <f>D49+D45</f>
        <v>0</v>
      </c>
      <c r="E50" s="179">
        <f>E49</f>
        <v>0</v>
      </c>
      <c r="F50" s="179">
        <f>SUM(F46)</f>
        <v>0</v>
      </c>
      <c r="G50" s="179">
        <f>SUM(G45:G49)</f>
        <v>0</v>
      </c>
      <c r="H50" s="179">
        <f>SUM(H45:H49)</f>
        <v>0</v>
      </c>
      <c r="I50" s="179">
        <f>SUM(I45:I49)</f>
        <v>0</v>
      </c>
      <c r="J50" s="179">
        <f>SUM(J45:J49)</f>
        <v>0</v>
      </c>
      <c r="K50" s="327"/>
      <c r="L50" s="327"/>
    </row>
    <row r="51" spans="1:12" ht="15.75" x14ac:dyDescent="0.25">
      <c r="A51" s="165"/>
      <c r="B51" s="177" t="s">
        <v>169</v>
      </c>
      <c r="C51" s="113"/>
      <c r="D51" s="166"/>
      <c r="E51" s="166"/>
      <c r="F51" s="166"/>
      <c r="G51" s="166"/>
      <c r="H51" s="166"/>
      <c r="I51" s="166"/>
      <c r="J51" s="166"/>
      <c r="K51" s="327"/>
      <c r="L51" s="327"/>
    </row>
    <row r="52" spans="1:12" ht="16.5" thickBot="1" x14ac:dyDescent="0.3">
      <c r="A52" s="190">
        <f>'Company Payroll'!C43</f>
        <v>0</v>
      </c>
      <c r="B52" s="191">
        <f>'Company Payroll'!A43</f>
        <v>0</v>
      </c>
      <c r="C52" s="272">
        <f>'Company Payroll'!B43</f>
        <v>0</v>
      </c>
      <c r="D52" s="176">
        <f>'Company Payroll'!D43</f>
        <v>0</v>
      </c>
      <c r="E52" s="176">
        <f>'Company Payroll'!M43+'Company Payroll'!P43+'Company Payroll'!Q43</f>
        <v>0</v>
      </c>
      <c r="F52" s="176">
        <f>-(8-'Company Payroll'!F43-'Company Payroll'!H43-'Company Payroll'!I43)*'Company Payroll'!E43</f>
        <v>0</v>
      </c>
      <c r="G52" s="216">
        <f>'Company Payroll'!R43</f>
        <v>0</v>
      </c>
      <c r="H52" s="176">
        <f>-'Company Payroll'!S43</f>
        <v>0</v>
      </c>
      <c r="I52" s="176"/>
      <c r="J52" s="176">
        <f>IF(G52&lt;5500, ROUND(G52*J$15,2), 5500*J$15)</f>
        <v>0</v>
      </c>
      <c r="K52" s="327"/>
      <c r="L52" s="327"/>
    </row>
    <row r="53" spans="1:12" ht="16.5" thickBot="1" x14ac:dyDescent="0.3">
      <c r="A53" s="165"/>
      <c r="B53" s="166"/>
      <c r="C53" s="178" t="s">
        <v>95</v>
      </c>
      <c r="D53" s="179">
        <f t="shared" ref="D53:J53" si="2">SUM(D52:D52)</f>
        <v>0</v>
      </c>
      <c r="E53" s="179">
        <f t="shared" si="2"/>
        <v>0</v>
      </c>
      <c r="F53" s="179">
        <f t="shared" si="2"/>
        <v>0</v>
      </c>
      <c r="G53" s="179">
        <f t="shared" si="2"/>
        <v>0</v>
      </c>
      <c r="H53" s="179">
        <f>SUM(H52:H52)</f>
        <v>0</v>
      </c>
      <c r="I53" s="179">
        <f>SUM(I52:I52)</f>
        <v>0</v>
      </c>
      <c r="J53" s="179">
        <f t="shared" si="2"/>
        <v>0</v>
      </c>
      <c r="K53" s="327"/>
      <c r="L53" s="327"/>
    </row>
    <row r="54" spans="1:12" ht="15.75" x14ac:dyDescent="0.25">
      <c r="A54" s="165"/>
      <c r="B54" s="177" t="s">
        <v>158</v>
      </c>
      <c r="C54" s="113"/>
      <c r="D54" s="166"/>
      <c r="E54" s="166"/>
      <c r="F54" s="166"/>
      <c r="G54" s="166"/>
      <c r="H54" s="166"/>
      <c r="I54" s="166"/>
      <c r="J54" s="166"/>
      <c r="K54" s="327"/>
      <c r="L54" s="327"/>
    </row>
    <row r="55" spans="1:12" ht="15.75" x14ac:dyDescent="0.25">
      <c r="A55" s="190">
        <f>'Company Payroll'!C46</f>
        <v>0</v>
      </c>
      <c r="B55" s="191">
        <f>'Company Payroll'!A46</f>
        <v>0</v>
      </c>
      <c r="C55" s="272">
        <f>'Company Payroll'!B46</f>
        <v>0</v>
      </c>
      <c r="D55" s="176">
        <f>'Company Payroll'!D46</f>
        <v>0</v>
      </c>
      <c r="E55" s="176">
        <f>'Company Payroll'!M46+'Company Payroll'!P46+'Company Payroll'!Q46</f>
        <v>0</v>
      </c>
      <c r="F55" s="176">
        <f>-(8-'Company Payroll'!F46-'Company Payroll'!H46-'Company Payroll'!I46)*'Company Payroll'!E46</f>
        <v>0</v>
      </c>
      <c r="G55" s="216">
        <f>'Company Payroll'!R46</f>
        <v>0</v>
      </c>
      <c r="H55" s="176">
        <f>-'Company Payroll'!S46</f>
        <v>0</v>
      </c>
      <c r="I55" s="176"/>
      <c r="J55" s="176">
        <f>IF(G55&lt;5500, ROUND(G55*J$15,2), 5500*J$15)</f>
        <v>0</v>
      </c>
      <c r="K55" s="327"/>
      <c r="L55" s="327"/>
    </row>
    <row r="56" spans="1:12" ht="15.75" x14ac:dyDescent="0.25">
      <c r="A56" s="190">
        <f>'Company Payroll'!C47</f>
        <v>0</v>
      </c>
      <c r="B56" s="191">
        <f>'Company Payroll'!A47</f>
        <v>0</v>
      </c>
      <c r="C56" s="272">
        <f>'Company Payroll'!B47</f>
        <v>0</v>
      </c>
      <c r="D56" s="176">
        <f>'Company Payroll'!D47</f>
        <v>0</v>
      </c>
      <c r="E56" s="176">
        <f>'Company Payroll'!M47+'Company Payroll'!P47+'Company Payroll'!Q47</f>
        <v>0</v>
      </c>
      <c r="F56" s="176">
        <f>-(8-'Company Payroll'!F47-'Company Payroll'!H47-'Company Payroll'!I47)*'Company Payroll'!E47</f>
        <v>0</v>
      </c>
      <c r="G56" s="216">
        <f>'Company Payroll'!R47</f>
        <v>0</v>
      </c>
      <c r="H56" s="176">
        <f>-'Company Payroll'!S47</f>
        <v>0</v>
      </c>
      <c r="I56" s="176"/>
      <c r="J56" s="176">
        <f t="shared" ref="J56:J68" si="3">IF(G56&lt;5500, ROUND(G56*J$15,2), 5500*J$15)</f>
        <v>0</v>
      </c>
      <c r="K56" s="327"/>
      <c r="L56" s="327"/>
    </row>
    <row r="57" spans="1:12" ht="15.75" x14ac:dyDescent="0.25">
      <c r="A57" s="589"/>
      <c r="B57" s="590"/>
      <c r="C57" s="591"/>
      <c r="D57" s="592"/>
      <c r="E57" s="592"/>
      <c r="F57" s="592"/>
      <c r="G57" s="593"/>
      <c r="H57" s="592"/>
      <c r="I57" s="592"/>
      <c r="J57" s="592"/>
      <c r="K57" s="327"/>
      <c r="L57" s="327"/>
    </row>
    <row r="58" spans="1:12" ht="15.75" x14ac:dyDescent="0.25">
      <c r="A58" s="594"/>
      <c r="B58" s="177" t="s">
        <v>343</v>
      </c>
      <c r="C58" s="595"/>
      <c r="D58" s="596"/>
      <c r="E58" s="596"/>
      <c r="F58" s="596"/>
      <c r="G58" s="597"/>
      <c r="H58" s="596"/>
      <c r="I58" s="596"/>
      <c r="J58" s="596"/>
      <c r="K58" s="327"/>
      <c r="L58" s="327"/>
    </row>
    <row r="59" spans="1:12" ht="15.75" x14ac:dyDescent="0.25">
      <c r="A59" s="190">
        <f>'Company Payroll'!C50</f>
        <v>0</v>
      </c>
      <c r="B59" s="191">
        <f>'Company Payroll'!A50</f>
        <v>0</v>
      </c>
      <c r="C59" s="272">
        <f>'Company Payroll'!B50</f>
        <v>0</v>
      </c>
      <c r="D59" s="176">
        <f>'Company Payroll'!G50</f>
        <v>0</v>
      </c>
      <c r="E59" s="176">
        <f>'Company Payroll'!J50</f>
        <v>0</v>
      </c>
      <c r="F59" s="176">
        <v>0</v>
      </c>
      <c r="G59" s="216">
        <f>'Company Payroll'!R50</f>
        <v>0</v>
      </c>
      <c r="H59" s="176">
        <f>-'Company Payroll'!S50</f>
        <v>0</v>
      </c>
      <c r="I59" s="176">
        <v>0</v>
      </c>
      <c r="J59" s="176">
        <f t="shared" si="3"/>
        <v>0</v>
      </c>
      <c r="K59" s="327"/>
      <c r="L59" s="327"/>
    </row>
    <row r="60" spans="1:12" ht="15.75" x14ac:dyDescent="0.25">
      <c r="A60" s="190">
        <f>'Company Payroll'!C51</f>
        <v>0</v>
      </c>
      <c r="B60" s="191">
        <f>'Company Payroll'!A51</f>
        <v>0</v>
      </c>
      <c r="C60" s="272">
        <f>'Company Payroll'!B51</f>
        <v>0</v>
      </c>
      <c r="D60" s="176">
        <f>'Company Payroll'!G51</f>
        <v>0</v>
      </c>
      <c r="E60" s="176">
        <f>'Company Payroll'!J51</f>
        <v>0</v>
      </c>
      <c r="F60" s="176">
        <v>0</v>
      </c>
      <c r="G60" s="216">
        <f>'Company Payroll'!R51</f>
        <v>0</v>
      </c>
      <c r="H60" s="176">
        <f>-'Company Payroll'!S51</f>
        <v>0</v>
      </c>
      <c r="I60" s="176">
        <v>0</v>
      </c>
      <c r="J60" s="176">
        <f>IF(G60&lt;5500, ROUND(G60*J$15,2), 5500*J$15)</f>
        <v>0</v>
      </c>
      <c r="K60" s="327"/>
      <c r="L60" s="327"/>
    </row>
    <row r="61" spans="1:12" ht="15.75" x14ac:dyDescent="0.25">
      <c r="A61" s="190">
        <f>'Company Payroll'!C52</f>
        <v>0</v>
      </c>
      <c r="B61" s="191">
        <f>'Company Payroll'!A52</f>
        <v>0</v>
      </c>
      <c r="C61" s="272">
        <f>'Company Payroll'!B52</f>
        <v>0</v>
      </c>
      <c r="D61" s="176">
        <f>'Company Payroll'!G52</f>
        <v>0</v>
      </c>
      <c r="E61" s="176">
        <f>'Company Payroll'!J52</f>
        <v>0</v>
      </c>
      <c r="F61" s="176">
        <v>0</v>
      </c>
      <c r="G61" s="216">
        <f>'Company Payroll'!R52</f>
        <v>0</v>
      </c>
      <c r="H61" s="176">
        <f>-'Company Payroll'!S52</f>
        <v>0</v>
      </c>
      <c r="I61" s="176">
        <v>0</v>
      </c>
      <c r="J61" s="176">
        <f>IF(G61&lt;5500, ROUND(G61*J$15,2), 5500*J$15)</f>
        <v>0</v>
      </c>
      <c r="K61" s="327"/>
      <c r="L61" s="327"/>
    </row>
    <row r="62" spans="1:12" ht="15.75" x14ac:dyDescent="0.25">
      <c r="A62" s="190">
        <f>'Company Payroll'!C53</f>
        <v>0</v>
      </c>
      <c r="B62" s="191">
        <f>'Company Payroll'!A53</f>
        <v>0</v>
      </c>
      <c r="C62" s="272">
        <f>'Company Payroll'!B53</f>
        <v>0</v>
      </c>
      <c r="D62" s="176">
        <f>'Company Payroll'!G53</f>
        <v>0</v>
      </c>
      <c r="E62" s="176">
        <f>'Company Payroll'!J53</f>
        <v>0</v>
      </c>
      <c r="F62" s="176">
        <v>0</v>
      </c>
      <c r="G62" s="216">
        <f>'Company Payroll'!R53</f>
        <v>0</v>
      </c>
      <c r="H62" s="176">
        <f>-'Company Payroll'!S53</f>
        <v>0</v>
      </c>
      <c r="I62" s="176">
        <v>0</v>
      </c>
      <c r="J62" s="176">
        <f t="shared" si="3"/>
        <v>0</v>
      </c>
      <c r="K62" s="327"/>
      <c r="L62" s="327"/>
    </row>
    <row r="63" spans="1:12" ht="15.75" x14ac:dyDescent="0.25">
      <c r="A63" s="190">
        <f>'Company Payroll'!C54</f>
        <v>0</v>
      </c>
      <c r="B63" s="191">
        <f>'Company Payroll'!A54</f>
        <v>0</v>
      </c>
      <c r="C63" s="272">
        <f>'Company Payroll'!B54</f>
        <v>0</v>
      </c>
      <c r="D63" s="176">
        <f>'Company Payroll'!G54</f>
        <v>0</v>
      </c>
      <c r="E63" s="176">
        <f>'Company Payroll'!J54</f>
        <v>0</v>
      </c>
      <c r="F63" s="176">
        <v>0</v>
      </c>
      <c r="G63" s="216">
        <f>'Company Payroll'!R54</f>
        <v>0</v>
      </c>
      <c r="H63" s="176">
        <f>-'Company Payroll'!S54</f>
        <v>0</v>
      </c>
      <c r="I63" s="176">
        <v>0</v>
      </c>
      <c r="J63" s="176">
        <f t="shared" si="3"/>
        <v>0</v>
      </c>
      <c r="K63" s="327"/>
      <c r="L63" s="327"/>
    </row>
    <row r="64" spans="1:12" ht="15.75" x14ac:dyDescent="0.25">
      <c r="A64" s="190">
        <f>'Company Payroll'!C55</f>
        <v>0</v>
      </c>
      <c r="B64" s="191">
        <f>'Company Payroll'!A55</f>
        <v>0</v>
      </c>
      <c r="C64" s="272">
        <f>'Company Payroll'!B55</f>
        <v>0</v>
      </c>
      <c r="D64" s="176">
        <f>'Company Payroll'!G55</f>
        <v>0</v>
      </c>
      <c r="E64" s="176">
        <v>0</v>
      </c>
      <c r="F64" s="176">
        <v>0</v>
      </c>
      <c r="G64" s="216">
        <f>'Company Payroll'!R55</f>
        <v>0</v>
      </c>
      <c r="H64" s="176">
        <f>-'Company Payroll'!S55</f>
        <v>0</v>
      </c>
      <c r="I64" s="176">
        <v>0</v>
      </c>
      <c r="J64" s="176">
        <f>IF(G64&lt;5500, ROUND(G64*J$15,2), 5500*J$15)</f>
        <v>0</v>
      </c>
      <c r="K64" s="327"/>
      <c r="L64" s="327"/>
    </row>
    <row r="65" spans="1:13" ht="15.75" x14ac:dyDescent="0.25">
      <c r="A65" s="190">
        <f>'Company Payroll'!C56</f>
        <v>0</v>
      </c>
      <c r="B65" s="191">
        <f>'Company Payroll'!A56</f>
        <v>0</v>
      </c>
      <c r="C65" s="272">
        <f>'Company Payroll'!B56</f>
        <v>0</v>
      </c>
      <c r="D65" s="176">
        <f>'Company Payroll'!G56</f>
        <v>0</v>
      </c>
      <c r="E65" s="176">
        <f>'Company Payroll'!Q56</f>
        <v>0</v>
      </c>
      <c r="F65" s="176">
        <v>0</v>
      </c>
      <c r="G65" s="216">
        <f>'Company Payroll'!R56</f>
        <v>0</v>
      </c>
      <c r="H65" s="176">
        <f>-'Company Payroll'!S56</f>
        <v>0</v>
      </c>
      <c r="I65" s="176">
        <v>0</v>
      </c>
      <c r="J65" s="176">
        <f t="shared" si="3"/>
        <v>0</v>
      </c>
      <c r="K65" s="327"/>
      <c r="L65" s="327"/>
    </row>
    <row r="66" spans="1:13" ht="15.75" x14ac:dyDescent="0.25">
      <c r="A66" s="190">
        <f>'Company Payroll'!C57</f>
        <v>0</v>
      </c>
      <c r="B66" s="191">
        <f>'Company Payroll'!A57</f>
        <v>0</v>
      </c>
      <c r="C66" s="272">
        <f>'Company Payroll'!B57</f>
        <v>0</v>
      </c>
      <c r="D66" s="176">
        <f>'Company Payroll'!G57</f>
        <v>0</v>
      </c>
      <c r="E66" s="176">
        <f>'Company Payroll'!Q57</f>
        <v>0</v>
      </c>
      <c r="F66" s="176">
        <v>0</v>
      </c>
      <c r="G66" s="216">
        <f>'Company Payroll'!R57</f>
        <v>0</v>
      </c>
      <c r="H66" s="176">
        <f>-'Company Payroll'!S57</f>
        <v>0</v>
      </c>
      <c r="I66" s="176">
        <v>0</v>
      </c>
      <c r="J66" s="176">
        <f>IF(G66&lt;5500, ROUND(G66*J$15,2), 5500*J$15)</f>
        <v>0</v>
      </c>
      <c r="K66" s="327"/>
      <c r="L66" s="327"/>
    </row>
    <row r="67" spans="1:13" ht="15.75" x14ac:dyDescent="0.25">
      <c r="A67" s="190">
        <f>'Company Payroll'!C58</f>
        <v>0</v>
      </c>
      <c r="B67" s="191">
        <f>'Company Payroll'!A58</f>
        <v>0</v>
      </c>
      <c r="C67" s="272">
        <f>'Company Payroll'!B58</f>
        <v>0</v>
      </c>
      <c r="D67" s="176">
        <f>'Company Payroll'!G58</f>
        <v>0</v>
      </c>
      <c r="E67" s="176">
        <f>'Company Payroll'!J58</f>
        <v>0</v>
      </c>
      <c r="F67" s="176">
        <v>0</v>
      </c>
      <c r="G67" s="216">
        <f>'Company Payroll'!R58</f>
        <v>0</v>
      </c>
      <c r="H67" s="176">
        <f>-'Company Payroll'!S58</f>
        <v>0</v>
      </c>
      <c r="I67" s="176">
        <v>0</v>
      </c>
      <c r="J67" s="176">
        <f>IF(G67&lt;5500, ROUND(G67*J$15,2), 5500*J$15)</f>
        <v>0</v>
      </c>
      <c r="K67" s="327"/>
      <c r="L67" s="327"/>
    </row>
    <row r="68" spans="1:13" ht="16.5" thickBot="1" x14ac:dyDescent="0.3">
      <c r="A68" s="190">
        <f>'Company Payroll'!C59</f>
        <v>0</v>
      </c>
      <c r="B68" s="191">
        <f>'Company Payroll'!A59</f>
        <v>0</v>
      </c>
      <c r="C68" s="272">
        <f>'Company Payroll'!B59</f>
        <v>0</v>
      </c>
      <c r="D68" s="176">
        <f>'Company Payroll'!G59</f>
        <v>0</v>
      </c>
      <c r="E68" s="176">
        <f>'Company Payroll'!J59</f>
        <v>0</v>
      </c>
      <c r="F68" s="176">
        <v>0</v>
      </c>
      <c r="G68" s="216">
        <f>'Company Payroll'!R59</f>
        <v>0</v>
      </c>
      <c r="H68" s="176">
        <f>-'Company Payroll'!S59</f>
        <v>0</v>
      </c>
      <c r="I68" s="176">
        <v>0</v>
      </c>
      <c r="J68" s="176">
        <f t="shared" si="3"/>
        <v>0</v>
      </c>
      <c r="K68" s="327"/>
      <c r="L68" s="327"/>
    </row>
    <row r="69" spans="1:13" ht="16.5" thickBot="1" x14ac:dyDescent="0.3">
      <c r="A69" s="165"/>
      <c r="B69" s="166"/>
      <c r="C69" s="178" t="s">
        <v>95</v>
      </c>
      <c r="D69" s="179">
        <f t="shared" ref="D69:J69" si="4">SUM(D55:D68)</f>
        <v>0</v>
      </c>
      <c r="E69" s="179">
        <f t="shared" si="4"/>
        <v>0</v>
      </c>
      <c r="F69" s="179">
        <f>SUM(F55:F68)</f>
        <v>0</v>
      </c>
      <c r="G69" s="179">
        <f t="shared" si="4"/>
        <v>0</v>
      </c>
      <c r="H69" s="179">
        <f t="shared" si="4"/>
        <v>0</v>
      </c>
      <c r="I69" s="179">
        <f>SUM(I55:I68)</f>
        <v>0</v>
      </c>
      <c r="J69" s="179">
        <f t="shared" si="4"/>
        <v>0</v>
      </c>
      <c r="K69" s="443"/>
      <c r="L69" s="327"/>
    </row>
    <row r="70" spans="1:13" ht="16.5" thickBot="1" x14ac:dyDescent="0.3">
      <c r="A70" s="165"/>
      <c r="B70" s="166"/>
      <c r="C70" s="113"/>
      <c r="D70" s="166"/>
      <c r="E70" s="166"/>
      <c r="F70" s="166"/>
      <c r="G70" s="166"/>
      <c r="H70" s="166"/>
      <c r="I70" s="166"/>
      <c r="J70" s="166"/>
      <c r="K70" s="382"/>
      <c r="L70" s="89"/>
    </row>
    <row r="71" spans="1:13" ht="16.5" thickBot="1" x14ac:dyDescent="0.3">
      <c r="A71" s="165" t="s">
        <v>18</v>
      </c>
      <c r="B71" s="166"/>
      <c r="C71" s="178" t="s">
        <v>96</v>
      </c>
      <c r="D71" s="179">
        <f>D38+D43+D53+D69+D50</f>
        <v>0</v>
      </c>
      <c r="E71" s="179">
        <f>E38+E43+E53+E69+E50</f>
        <v>0</v>
      </c>
      <c r="F71" s="179">
        <f>F38+F43+F53+F69+F50</f>
        <v>0</v>
      </c>
      <c r="G71" s="179">
        <f>G38+G43+G53+G69+G50</f>
        <v>0</v>
      </c>
      <c r="H71" s="179">
        <f>(H38+H43+H53+H69+H50)</f>
        <v>0</v>
      </c>
      <c r="I71" s="179">
        <f>I38+I43+I53+I69+I50</f>
        <v>0</v>
      </c>
      <c r="J71" s="180">
        <f>(J38+J43+J53+J69+J50)</f>
        <v>0</v>
      </c>
      <c r="K71" s="443"/>
      <c r="L71" s="89"/>
    </row>
    <row r="72" spans="1:13" ht="17.25" thickBot="1" x14ac:dyDescent="0.35">
      <c r="A72" s="166"/>
      <c r="B72" s="166"/>
      <c r="C72" s="113"/>
      <c r="D72" s="166"/>
      <c r="E72" s="166"/>
      <c r="F72" s="166"/>
      <c r="G72" s="170"/>
      <c r="H72" s="373"/>
      <c r="I72" s="374"/>
      <c r="J72" s="375"/>
      <c r="K72" s="166"/>
      <c r="L72" s="89"/>
    </row>
    <row r="73" spans="1:13" ht="16.5" thickBot="1" x14ac:dyDescent="0.3">
      <c r="A73" s="211" t="s">
        <v>407</v>
      </c>
      <c r="B73" s="166"/>
      <c r="C73" s="113"/>
      <c r="D73" s="244"/>
      <c r="E73" s="93"/>
      <c r="F73" s="93"/>
      <c r="G73" s="249" t="s">
        <v>252</v>
      </c>
      <c r="H73" s="179">
        <f>H71+0.02+H72-0.02</f>
        <v>0</v>
      </c>
      <c r="I73" s="179">
        <f>I71</f>
        <v>0</v>
      </c>
      <c r="J73" s="180">
        <f>J71</f>
        <v>0</v>
      </c>
      <c r="K73" s="166"/>
      <c r="L73" s="89"/>
    </row>
    <row r="74" spans="1:13" ht="15.75" x14ac:dyDescent="0.25">
      <c r="A74" s="210" t="s">
        <v>162</v>
      </c>
      <c r="B74" s="192"/>
      <c r="C74" s="193"/>
      <c r="D74" s="192"/>
      <c r="E74" s="192"/>
      <c r="F74" s="192"/>
      <c r="G74" s="383"/>
      <c r="H74" s="93"/>
      <c r="I74" s="93"/>
      <c r="J74" s="93"/>
      <c r="K74" s="192"/>
      <c r="L74" s="89"/>
    </row>
    <row r="75" spans="1:13" ht="15.75" x14ac:dyDescent="0.25">
      <c r="A75" s="210" t="s">
        <v>408</v>
      </c>
      <c r="B75" s="192"/>
      <c r="C75" s="193"/>
      <c r="D75" s="192"/>
      <c r="E75" s="192"/>
      <c r="F75" s="192"/>
      <c r="G75" s="249" t="s">
        <v>97</v>
      </c>
      <c r="H75" s="553"/>
      <c r="I75" s="220"/>
      <c r="J75" s="220"/>
      <c r="K75" s="192"/>
      <c r="L75" s="11"/>
      <c r="M75" s="11"/>
    </row>
    <row r="76" spans="1:13" ht="15.75" x14ac:dyDescent="0.25">
      <c r="A76" s="35"/>
      <c r="B76" s="11"/>
      <c r="C76" s="13"/>
      <c r="D76" s="11"/>
      <c r="E76" s="514"/>
      <c r="F76" s="274"/>
      <c r="G76" s="515"/>
      <c r="H76" s="516"/>
      <c r="I76" s="516"/>
      <c r="J76" s="516"/>
      <c r="K76" s="14"/>
      <c r="L76" s="14"/>
      <c r="M76" s="192"/>
    </row>
    <row r="77" spans="1:13" ht="15.75" x14ac:dyDescent="0.25">
      <c r="A77" s="192"/>
      <c r="B77" s="192"/>
      <c r="C77" s="192"/>
      <c r="D77" s="192"/>
      <c r="E77" s="192"/>
      <c r="F77" s="192"/>
      <c r="G77" s="381"/>
      <c r="H77" s="382"/>
      <c r="I77" s="382"/>
      <c r="J77" s="382"/>
      <c r="K77" s="192"/>
      <c r="L77" s="192"/>
    </row>
    <row r="79" spans="1:13" x14ac:dyDescent="0.2">
      <c r="F79" s="325">
        <f>'Company Payroll'!R62</f>
        <v>0</v>
      </c>
      <c r="G79" s="325"/>
      <c r="H79" s="325">
        <f>'Company Payroll'!S62</f>
        <v>0</v>
      </c>
    </row>
    <row r="80" spans="1:13" x14ac:dyDescent="0.2">
      <c r="F80" s="325"/>
      <c r="H80" s="325">
        <f>F79*H15</f>
        <v>0</v>
      </c>
    </row>
  </sheetData>
  <mergeCells count="6">
    <mergeCell ref="F1:H1"/>
    <mergeCell ref="F11:H11"/>
    <mergeCell ref="F10:H10"/>
    <mergeCell ref="F2:H2"/>
    <mergeCell ref="F3:H3"/>
    <mergeCell ref="F5:H5"/>
  </mergeCells>
  <phoneticPr fontId="0" type="noConversion"/>
  <printOptions horizontalCentered="1"/>
  <pageMargins left="0.28999999999999998" right="0.25" top="0.75" bottom="0.28999999999999998" header="0.25" footer="0.25"/>
  <pageSetup scale="44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="80" workbookViewId="0">
      <pane ySplit="14" topLeftCell="A15" activePane="bottomLeft" state="frozen"/>
      <selection activeCell="H16" sqref="H16"/>
      <selection pane="bottomLeft" activeCell="J39" sqref="J39"/>
    </sheetView>
  </sheetViews>
  <sheetFormatPr defaultColWidth="14.7109375" defaultRowHeight="12.75" x14ac:dyDescent="0.2"/>
  <cols>
    <col min="1" max="1" width="9.7109375" style="36" customWidth="1"/>
    <col min="2" max="3" width="22.42578125" style="7" customWidth="1"/>
    <col min="4" max="4" width="15.7109375" style="37" customWidth="1"/>
    <col min="5" max="6" width="14.7109375" style="7" customWidth="1"/>
    <col min="7" max="7" width="14" style="7" customWidth="1"/>
    <col min="8" max="8" width="17.28515625" style="7" bestFit="1" customWidth="1"/>
    <col min="9" max="9" width="17.42578125" style="38" bestFit="1" customWidth="1"/>
    <col min="10" max="11" width="14.7109375" style="7" customWidth="1"/>
    <col min="12" max="12" width="10.7109375" style="7" customWidth="1"/>
    <col min="13" max="13" width="14.7109375" style="7" customWidth="1"/>
    <col min="14" max="14" width="28.42578125" style="7" customWidth="1"/>
    <col min="15" max="16384" width="14.7109375" style="7"/>
  </cols>
  <sheetData>
    <row r="1" spans="1:14" ht="35.25" x14ac:dyDescent="0.5">
      <c r="A1" s="727" t="s">
        <v>119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4" ht="23.25" x14ac:dyDescent="0.35">
      <c r="A2" s="706" t="s">
        <v>50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</row>
    <row r="3" spans="1:14" ht="18" x14ac:dyDescent="0.25">
      <c r="A3" s="730" t="s">
        <v>74</v>
      </c>
      <c r="B3" s="731"/>
      <c r="C3" s="731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14" x14ac:dyDescent="0.2">
      <c r="A4" s="109"/>
      <c r="B4" s="89"/>
      <c r="C4" s="89"/>
      <c r="D4" s="90"/>
      <c r="E4" s="89"/>
      <c r="F4" s="89"/>
      <c r="G4" s="90"/>
      <c r="H4" s="158"/>
      <c r="I4" s="110"/>
      <c r="J4" s="111"/>
      <c r="K4" s="112"/>
      <c r="L4" s="112"/>
      <c r="M4" s="89"/>
      <c r="N4" s="89"/>
    </row>
    <row r="5" spans="1:14" ht="15.75" x14ac:dyDescent="0.25">
      <c r="A5" s="165" t="str">
        <f>'Company Payroll'!C1</f>
        <v>SHOW NAME</v>
      </c>
      <c r="B5" s="166"/>
      <c r="C5" s="166"/>
      <c r="D5" s="113"/>
      <c r="E5" s="166"/>
      <c r="F5" s="113"/>
      <c r="G5" s="708" t="s">
        <v>30</v>
      </c>
      <c r="H5" s="708"/>
      <c r="I5" s="30"/>
      <c r="J5" s="167"/>
      <c r="K5" s="168"/>
      <c r="L5" s="168"/>
      <c r="M5" s="166"/>
      <c r="N5" s="89"/>
    </row>
    <row r="6" spans="1:14" ht="16.5" customHeight="1" x14ac:dyDescent="0.25">
      <c r="A6" s="165" t="str">
        <f>'Company Payroll'!C2</f>
        <v>c/o DTE Management</v>
      </c>
      <c r="B6" s="166"/>
      <c r="C6" s="166"/>
      <c r="D6" s="113"/>
      <c r="E6" s="166"/>
      <c r="F6" s="307"/>
      <c r="G6" s="723" t="str">
        <f>'Company Payroll'!A3</f>
        <v>MM/DD/YYYY</v>
      </c>
      <c r="H6" s="723"/>
      <c r="I6" s="30"/>
      <c r="J6" s="167"/>
      <c r="K6" s="700"/>
      <c r="L6" s="729"/>
      <c r="M6" s="166"/>
      <c r="N6" s="89"/>
    </row>
    <row r="7" spans="1:14" ht="15.75" x14ac:dyDescent="0.25">
      <c r="A7" s="165" t="str">
        <f>'Company Payroll'!C3</f>
        <v>1501 Broadway, Suite 1304</v>
      </c>
      <c r="B7" s="166"/>
      <c r="C7" s="166"/>
      <c r="D7" s="113"/>
      <c r="E7" s="166"/>
      <c r="F7" s="732"/>
      <c r="G7" s="732"/>
      <c r="H7" s="733"/>
      <c r="I7" s="733"/>
      <c r="J7" s="11"/>
      <c r="K7" s="11"/>
      <c r="L7" s="168"/>
      <c r="M7" s="167" t="s">
        <v>48</v>
      </c>
      <c r="N7" s="168" t="str">
        <f>AEA!K8</f>
        <v>XX-XXXXXXX</v>
      </c>
    </row>
    <row r="8" spans="1:14" ht="15.75" x14ac:dyDescent="0.25">
      <c r="A8" s="165" t="str">
        <f>'Company Payroll'!C4</f>
        <v>New York, NY 10036</v>
      </c>
      <c r="B8" s="166"/>
      <c r="C8" s="166"/>
      <c r="D8" s="113"/>
      <c r="E8" s="166"/>
      <c r="F8" s="166"/>
      <c r="G8" s="708"/>
      <c r="H8" s="701"/>
      <c r="I8" s="725"/>
      <c r="J8" s="11"/>
      <c r="K8" s="11"/>
      <c r="L8" s="169"/>
      <c r="M8" s="167"/>
      <c r="N8" s="169"/>
    </row>
    <row r="9" spans="1:14" ht="15.75" x14ac:dyDescent="0.25">
      <c r="A9" s="165" t="s">
        <v>145</v>
      </c>
      <c r="B9" s="166"/>
      <c r="C9" s="166"/>
      <c r="D9" s="113"/>
      <c r="E9" s="166"/>
      <c r="F9" s="166"/>
      <c r="G9" s="166"/>
      <c r="H9" s="166"/>
      <c r="I9" s="194"/>
      <c r="J9" s="11"/>
      <c r="K9" s="11"/>
      <c r="L9" s="169"/>
      <c r="M9" s="167" t="s">
        <v>23</v>
      </c>
      <c r="N9" s="169">
        <v>40097</v>
      </c>
    </row>
    <row r="10" spans="1:14" ht="15.75" x14ac:dyDescent="0.25">
      <c r="A10" s="165"/>
      <c r="B10" s="166"/>
      <c r="C10" s="166"/>
      <c r="D10" s="113"/>
      <c r="E10" s="166"/>
      <c r="F10" s="166"/>
      <c r="G10" s="166"/>
      <c r="H10" s="166"/>
      <c r="I10" s="194"/>
      <c r="J10" s="167"/>
      <c r="K10" s="169"/>
      <c r="L10" s="169"/>
      <c r="M10" s="166"/>
      <c r="N10" s="89"/>
    </row>
    <row r="11" spans="1:14" ht="12" customHeight="1" x14ac:dyDescent="0.25">
      <c r="A11" s="165"/>
      <c r="B11" s="166"/>
      <c r="C11" s="166"/>
      <c r="D11" s="113"/>
      <c r="E11" s="166"/>
      <c r="F11" s="166"/>
      <c r="G11" s="166"/>
      <c r="H11" s="166"/>
      <c r="I11" s="195" t="s">
        <v>145</v>
      </c>
      <c r="J11" s="167"/>
      <c r="K11" s="386"/>
      <c r="L11" s="386"/>
      <c r="M11" s="384"/>
      <c r="N11" s="444"/>
    </row>
    <row r="12" spans="1:14" ht="15.75" x14ac:dyDescent="0.25">
      <c r="A12" s="165"/>
      <c r="B12" s="166"/>
      <c r="C12" s="166"/>
      <c r="D12" s="113"/>
      <c r="E12" s="166"/>
      <c r="F12" s="166"/>
      <c r="G12" s="166"/>
      <c r="H12" s="166"/>
      <c r="I12" s="170" t="s">
        <v>107</v>
      </c>
      <c r="J12" s="170" t="s">
        <v>107</v>
      </c>
      <c r="K12" s="445"/>
      <c r="L12" s="446"/>
      <c r="M12" s="446"/>
      <c r="N12" s="447"/>
    </row>
    <row r="13" spans="1:14" ht="15.75" x14ac:dyDescent="0.25">
      <c r="A13" s="186" t="s">
        <v>7</v>
      </c>
      <c r="B13" s="170"/>
      <c r="C13" s="170"/>
      <c r="D13" s="170" t="s">
        <v>9</v>
      </c>
      <c r="E13" s="170" t="s">
        <v>11</v>
      </c>
      <c r="F13" s="170" t="s">
        <v>76</v>
      </c>
      <c r="G13" s="170" t="s">
        <v>142</v>
      </c>
      <c r="H13" s="170" t="s">
        <v>68</v>
      </c>
      <c r="I13" s="170" t="s">
        <v>73</v>
      </c>
      <c r="J13" s="170" t="s">
        <v>108</v>
      </c>
      <c r="K13" s="446"/>
      <c r="L13" s="446"/>
      <c r="M13" s="446"/>
      <c r="N13" s="447"/>
    </row>
    <row r="14" spans="1:14" s="39" customFormat="1" ht="15.75" x14ac:dyDescent="0.25">
      <c r="A14" s="188" t="s">
        <v>8</v>
      </c>
      <c r="B14" s="171" t="s">
        <v>123</v>
      </c>
      <c r="C14" s="171" t="s">
        <v>159</v>
      </c>
      <c r="D14" s="171" t="s">
        <v>10</v>
      </c>
      <c r="E14" s="171" t="s">
        <v>82</v>
      </c>
      <c r="F14" s="171" t="s">
        <v>67</v>
      </c>
      <c r="G14" s="171" t="s">
        <v>82</v>
      </c>
      <c r="H14" s="171" t="s">
        <v>69</v>
      </c>
      <c r="I14" s="172" t="s">
        <v>375</v>
      </c>
      <c r="J14" s="172" t="s">
        <v>41</v>
      </c>
      <c r="K14" s="448" t="s">
        <v>84</v>
      </c>
      <c r="L14" s="448"/>
      <c r="M14" s="448"/>
      <c r="N14" s="449"/>
    </row>
    <row r="15" spans="1:14" s="39" customFormat="1" ht="15" customHeight="1" x14ac:dyDescent="0.25">
      <c r="A15" s="189"/>
      <c r="B15" s="174"/>
      <c r="C15" s="174"/>
      <c r="D15" s="171"/>
      <c r="E15" s="171"/>
      <c r="F15" s="171"/>
      <c r="G15" s="171"/>
      <c r="H15" s="171"/>
      <c r="I15" s="196"/>
      <c r="J15" s="171"/>
      <c r="K15" s="450"/>
      <c r="L15" s="450"/>
      <c r="M15" s="450"/>
      <c r="N15" s="451"/>
    </row>
    <row r="16" spans="1:14" s="39" customFormat="1" ht="15" customHeight="1" x14ac:dyDescent="0.25">
      <c r="A16" s="189"/>
      <c r="B16" s="174"/>
      <c r="C16" s="174"/>
      <c r="D16" s="171"/>
      <c r="E16" s="171"/>
      <c r="F16" s="171"/>
      <c r="G16" s="171"/>
      <c r="H16" s="171"/>
      <c r="I16" s="196"/>
      <c r="J16" s="171"/>
      <c r="K16" s="450"/>
      <c r="L16" s="450"/>
      <c r="M16" s="450"/>
      <c r="N16" s="451"/>
    </row>
    <row r="17" spans="1:14" s="39" customFormat="1" ht="15" customHeight="1" x14ac:dyDescent="0.25">
      <c r="A17" s="189"/>
      <c r="B17" s="623" t="s">
        <v>354</v>
      </c>
      <c r="C17" s="174"/>
      <c r="D17" s="171"/>
      <c r="E17" s="171"/>
      <c r="F17" s="171"/>
      <c r="G17" s="171"/>
      <c r="H17" s="171"/>
      <c r="I17" s="196"/>
      <c r="J17" s="171"/>
      <c r="K17" s="450"/>
      <c r="L17" s="450"/>
      <c r="M17" s="450"/>
      <c r="N17" s="451"/>
    </row>
    <row r="18" spans="1:14" ht="15" customHeight="1" x14ac:dyDescent="0.25">
      <c r="A18" s="190"/>
      <c r="B18" s="191"/>
      <c r="C18" s="191"/>
      <c r="D18" s="272"/>
      <c r="E18" s="176"/>
      <c r="F18" s="176"/>
      <c r="G18" s="176"/>
      <c r="H18" s="216"/>
      <c r="I18" s="331"/>
      <c r="J18" s="176">
        <f>I18*G18</f>
        <v>0</v>
      </c>
      <c r="K18" s="445"/>
      <c r="L18" s="445"/>
      <c r="M18" s="445"/>
      <c r="N18" s="452"/>
    </row>
    <row r="19" spans="1:14" ht="15" customHeight="1" x14ac:dyDescent="0.25">
      <c r="A19" s="190"/>
      <c r="B19" s="191"/>
      <c r="C19" s="191"/>
      <c r="D19" s="554"/>
      <c r="E19" s="555"/>
      <c r="F19" s="176"/>
      <c r="G19" s="176"/>
      <c r="H19" s="216"/>
      <c r="I19" s="549"/>
      <c r="J19" s="176">
        <f t="shared" ref="J18:J23" si="0">I19*G19</f>
        <v>0</v>
      </c>
      <c r="K19" s="445"/>
      <c r="L19" s="445"/>
      <c r="M19" s="445"/>
      <c r="N19" s="452"/>
    </row>
    <row r="20" spans="1:14" ht="15" customHeight="1" x14ac:dyDescent="0.25">
      <c r="A20" s="190"/>
      <c r="B20" s="191"/>
      <c r="C20" s="191"/>
      <c r="D20" s="554"/>
      <c r="E20" s="555"/>
      <c r="F20" s="176"/>
      <c r="G20" s="176"/>
      <c r="H20" s="216"/>
      <c r="I20" s="549"/>
      <c r="J20" s="176">
        <f t="shared" si="0"/>
        <v>0</v>
      </c>
      <c r="K20" s="445"/>
      <c r="L20" s="445"/>
      <c r="M20" s="445"/>
      <c r="N20" s="452"/>
    </row>
    <row r="21" spans="1:14" ht="15" customHeight="1" x14ac:dyDescent="0.25">
      <c r="A21" s="190"/>
      <c r="B21" s="191"/>
      <c r="C21" s="191"/>
      <c r="D21" s="272"/>
      <c r="E21" s="176"/>
      <c r="F21" s="176"/>
      <c r="G21" s="176"/>
      <c r="H21" s="216"/>
      <c r="I21" s="550"/>
      <c r="J21" s="176">
        <f t="shared" si="0"/>
        <v>0</v>
      </c>
      <c r="K21" s="445"/>
      <c r="L21" s="445"/>
      <c r="M21" s="445"/>
      <c r="N21" s="452"/>
    </row>
    <row r="22" spans="1:14" ht="15" customHeight="1" x14ac:dyDescent="0.25">
      <c r="A22" s="190"/>
      <c r="B22" s="191"/>
      <c r="C22" s="191"/>
      <c r="D22" s="272"/>
      <c r="E22" s="176"/>
      <c r="F22" s="176"/>
      <c r="G22" s="176"/>
      <c r="H22" s="216"/>
      <c r="I22" s="654"/>
      <c r="J22" s="176">
        <f t="shared" si="0"/>
        <v>0</v>
      </c>
      <c r="K22" s="445"/>
      <c r="L22" s="445"/>
      <c r="M22" s="445"/>
      <c r="N22" s="452"/>
    </row>
    <row r="23" spans="1:14" ht="15" customHeight="1" x14ac:dyDescent="0.25">
      <c r="A23" s="190"/>
      <c r="B23" s="191"/>
      <c r="C23" s="191"/>
      <c r="D23" s="272"/>
      <c r="E23" s="176"/>
      <c r="F23" s="176"/>
      <c r="G23" s="176"/>
      <c r="H23" s="216"/>
      <c r="I23" s="550"/>
      <c r="J23" s="176">
        <f t="shared" si="0"/>
        <v>0</v>
      </c>
      <c r="K23" s="445"/>
      <c r="L23" s="445"/>
      <c r="M23" s="445"/>
      <c r="N23" s="452"/>
    </row>
    <row r="24" spans="1:14" s="39" customFormat="1" ht="15" customHeight="1" x14ac:dyDescent="0.25">
      <c r="A24" s="189"/>
      <c r="B24" s="174"/>
      <c r="C24" s="174"/>
      <c r="D24" s="171"/>
      <c r="E24" s="171"/>
      <c r="F24" s="171"/>
      <c r="G24" s="171"/>
      <c r="H24" s="171"/>
      <c r="I24" s="196"/>
      <c r="J24" s="171"/>
      <c r="K24" s="450"/>
      <c r="L24" s="450"/>
      <c r="M24" s="450"/>
      <c r="N24" s="451"/>
    </row>
    <row r="25" spans="1:14" s="39" customFormat="1" ht="15" customHeight="1" x14ac:dyDescent="0.25">
      <c r="A25" s="189"/>
      <c r="B25" s="623" t="s">
        <v>355</v>
      </c>
      <c r="C25" s="174"/>
      <c r="D25" s="171"/>
      <c r="E25" s="171"/>
      <c r="F25" s="171"/>
      <c r="G25" s="171"/>
      <c r="H25" s="171"/>
      <c r="I25" s="196"/>
      <c r="J25" s="171"/>
      <c r="K25" s="450"/>
      <c r="L25" s="450"/>
      <c r="M25" s="450"/>
      <c r="N25" s="451"/>
    </row>
    <row r="26" spans="1:14" ht="15" customHeight="1" x14ac:dyDescent="0.25">
      <c r="A26" s="561"/>
      <c r="B26" s="191"/>
      <c r="C26" s="561"/>
      <c r="D26" s="272"/>
      <c r="E26" s="562"/>
      <c r="F26" s="176"/>
      <c r="G26" s="176"/>
      <c r="H26" s="216"/>
      <c r="I26" s="550"/>
      <c r="J26" s="176">
        <f>I26*G26</f>
        <v>0</v>
      </c>
      <c r="K26" s="445"/>
      <c r="L26" s="445"/>
      <c r="M26" s="445"/>
      <c r="N26" s="452"/>
    </row>
    <row r="27" spans="1:14" ht="15" customHeight="1" x14ac:dyDescent="0.25">
      <c r="A27" s="190"/>
      <c r="B27" s="191"/>
      <c r="C27" s="191"/>
      <c r="D27" s="272"/>
      <c r="E27" s="176"/>
      <c r="F27" s="176"/>
      <c r="G27" s="176"/>
      <c r="H27" s="216"/>
      <c r="I27" s="563"/>
      <c r="J27" s="176">
        <f>I27*G27</f>
        <v>0</v>
      </c>
      <c r="K27" s="445"/>
      <c r="L27" s="445"/>
      <c r="M27" s="445"/>
      <c r="N27" s="452"/>
    </row>
    <row r="28" spans="1:14" ht="15" hidden="1" customHeight="1" x14ac:dyDescent="0.25">
      <c r="A28" s="190"/>
      <c r="B28" s="191">
        <f>'Company Payroll'!A32</f>
        <v>0</v>
      </c>
      <c r="C28" s="561"/>
      <c r="D28" s="272">
        <f>'Company Payroll'!B32</f>
        <v>0</v>
      </c>
      <c r="E28" s="562">
        <f>'Company Payroll'!D32</f>
        <v>0</v>
      </c>
      <c r="F28" s="176">
        <f>'Company Payroll'!R32-'Company Payroll'!D32</f>
        <v>0</v>
      </c>
      <c r="G28" s="176">
        <f>'Company Payroll'!R32</f>
        <v>0</v>
      </c>
      <c r="H28" s="216" t="s">
        <v>118</v>
      </c>
      <c r="I28" s="550">
        <v>0.06</v>
      </c>
      <c r="J28" s="176">
        <f>I28*G28</f>
        <v>0</v>
      </c>
      <c r="K28" s="445"/>
      <c r="L28" s="445"/>
      <c r="M28" s="445"/>
      <c r="N28" s="452"/>
    </row>
    <row r="29" spans="1:14" s="39" customFormat="1" ht="15" customHeight="1" x14ac:dyDescent="0.25">
      <c r="A29" s="189"/>
      <c r="B29" s="174"/>
      <c r="C29" s="174"/>
      <c r="D29" s="171"/>
      <c r="E29" s="171"/>
      <c r="F29" s="171"/>
      <c r="G29" s="171"/>
      <c r="H29" s="171"/>
      <c r="I29" s="196"/>
      <c r="J29" s="171"/>
      <c r="K29" s="450"/>
      <c r="L29" s="450"/>
      <c r="M29" s="450"/>
      <c r="N29" s="451"/>
    </row>
    <row r="30" spans="1:14" s="39" customFormat="1" ht="15" customHeight="1" x14ac:dyDescent="0.25">
      <c r="A30" s="189"/>
      <c r="B30" s="623" t="s">
        <v>356</v>
      </c>
      <c r="C30" s="174"/>
      <c r="D30" s="171"/>
      <c r="E30" s="171"/>
      <c r="F30" s="171"/>
      <c r="G30" s="171"/>
      <c r="H30" s="171"/>
      <c r="I30" s="196"/>
      <c r="J30" s="171"/>
      <c r="K30" s="450"/>
      <c r="L30" s="450"/>
      <c r="M30" s="450"/>
      <c r="N30" s="451"/>
    </row>
    <row r="31" spans="1:14" ht="15" customHeight="1" x14ac:dyDescent="0.25">
      <c r="A31" s="190"/>
      <c r="B31" s="191"/>
      <c r="C31" s="191"/>
      <c r="D31" s="272"/>
      <c r="E31" s="176"/>
      <c r="F31" s="176"/>
      <c r="G31" s="176"/>
      <c r="H31" s="216"/>
      <c r="I31" s="549"/>
      <c r="J31" s="176">
        <f>I31*G31</f>
        <v>0</v>
      </c>
      <c r="K31" s="445"/>
      <c r="L31" s="445"/>
      <c r="M31" s="445"/>
      <c r="N31" s="452"/>
    </row>
    <row r="32" spans="1:14" s="39" customFormat="1" ht="15" customHeight="1" x14ac:dyDescent="0.25">
      <c r="A32" s="189"/>
      <c r="B32" s="174"/>
      <c r="C32" s="174"/>
      <c r="D32" s="171"/>
      <c r="E32" s="171"/>
      <c r="F32" s="171"/>
      <c r="G32" s="171"/>
      <c r="H32" s="171"/>
      <c r="I32" s="196"/>
      <c r="J32" s="171"/>
      <c r="K32" s="450"/>
      <c r="L32" s="450"/>
      <c r="M32" s="450"/>
      <c r="N32" s="451"/>
    </row>
    <row r="33" spans="1:14" s="39" customFormat="1" ht="15" customHeight="1" x14ac:dyDescent="0.25">
      <c r="A33" s="189"/>
      <c r="B33" s="623" t="s">
        <v>357</v>
      </c>
      <c r="C33" s="174"/>
      <c r="D33" s="171"/>
      <c r="E33" s="171"/>
      <c r="F33" s="171"/>
      <c r="G33" s="171"/>
      <c r="H33" s="171"/>
      <c r="I33" s="196"/>
      <c r="J33" s="171"/>
      <c r="K33" s="450"/>
      <c r="L33" s="450"/>
      <c r="M33" s="450"/>
      <c r="N33" s="451"/>
    </row>
    <row r="34" spans="1:14" ht="15" customHeight="1" x14ac:dyDescent="0.25">
      <c r="A34" s="190"/>
      <c r="B34" s="191"/>
      <c r="C34" s="191"/>
      <c r="D34" s="272"/>
      <c r="E34" s="176"/>
      <c r="F34" s="176"/>
      <c r="G34" s="176"/>
      <c r="H34" s="216"/>
      <c r="I34" s="331"/>
      <c r="J34" s="176">
        <f>I34*G34</f>
        <v>0</v>
      </c>
      <c r="K34" s="445"/>
      <c r="L34" s="445"/>
      <c r="M34" s="445"/>
      <c r="N34" s="452"/>
    </row>
    <row r="35" spans="1:14" ht="15" customHeight="1" x14ac:dyDescent="0.25">
      <c r="A35" s="190"/>
      <c r="B35" s="191"/>
      <c r="C35" s="191"/>
      <c r="D35" s="272"/>
      <c r="E35" s="176"/>
      <c r="F35" s="176"/>
      <c r="G35" s="176"/>
      <c r="H35" s="216"/>
      <c r="I35" s="331"/>
      <c r="J35" s="176">
        <f>I35*G35</f>
        <v>0</v>
      </c>
      <c r="K35" s="445"/>
      <c r="L35" s="445"/>
      <c r="M35" s="445"/>
      <c r="N35" s="452"/>
    </row>
    <row r="36" spans="1:14" ht="16.5" thickBot="1" x14ac:dyDescent="0.3">
      <c r="A36" s="165"/>
      <c r="B36" s="166"/>
      <c r="C36" s="166"/>
      <c r="D36" s="113"/>
      <c r="E36" s="166"/>
      <c r="F36" s="166"/>
      <c r="G36" s="166"/>
      <c r="H36" s="166"/>
      <c r="I36" s="194"/>
      <c r="J36" s="166"/>
      <c r="K36" s="445"/>
      <c r="L36" s="445"/>
      <c r="M36" s="445"/>
      <c r="N36" s="447"/>
    </row>
    <row r="37" spans="1:14" ht="16.5" thickBot="1" x14ac:dyDescent="0.3">
      <c r="A37" s="165"/>
      <c r="B37" s="166"/>
      <c r="C37" s="166"/>
      <c r="D37" s="178" t="s">
        <v>96</v>
      </c>
      <c r="E37" s="179"/>
      <c r="F37" s="179"/>
      <c r="G37" s="179"/>
      <c r="H37" s="179"/>
      <c r="I37" s="179"/>
      <c r="J37" s="179">
        <f>SUM(J18:J35)</f>
        <v>0</v>
      </c>
      <c r="K37" s="453"/>
      <c r="L37" s="453"/>
      <c r="M37" s="453"/>
      <c r="N37" s="447"/>
    </row>
    <row r="38" spans="1:14" ht="15.75" x14ac:dyDescent="0.25">
      <c r="A38" s="166"/>
      <c r="B38" s="166"/>
      <c r="C38" s="166"/>
      <c r="D38" s="113"/>
      <c r="E38" s="166"/>
      <c r="F38" s="166"/>
      <c r="G38" s="166"/>
      <c r="H38" s="166"/>
      <c r="I38" s="170" t="s">
        <v>97</v>
      </c>
      <c r="J38" s="170"/>
      <c r="K38" s="454"/>
      <c r="L38" s="454"/>
      <c r="M38" s="454"/>
      <c r="N38" s="447"/>
    </row>
    <row r="39" spans="1:14" ht="15.75" x14ac:dyDescent="0.25">
      <c r="A39" s="166"/>
      <c r="B39" s="166"/>
      <c r="C39" s="166"/>
      <c r="D39" s="113"/>
      <c r="E39" s="166"/>
      <c r="F39" s="166"/>
      <c r="G39" s="166"/>
      <c r="H39" s="166"/>
      <c r="I39" s="170"/>
      <c r="J39" s="200"/>
      <c r="K39" s="454"/>
      <c r="L39" s="454"/>
      <c r="M39" s="454"/>
      <c r="N39" s="447"/>
    </row>
    <row r="40" spans="1:14" ht="15.75" x14ac:dyDescent="0.25">
      <c r="A40" s="166"/>
      <c r="B40" s="166"/>
      <c r="C40" s="166"/>
      <c r="D40" s="113"/>
      <c r="E40" s="166"/>
      <c r="F40" s="166"/>
      <c r="G40" s="166"/>
      <c r="H40" s="166"/>
      <c r="I40" s="170"/>
      <c r="J40" s="200"/>
      <c r="K40" s="454"/>
      <c r="L40" s="454"/>
      <c r="M40" s="454"/>
      <c r="N40" s="447"/>
    </row>
    <row r="41" spans="1:14" ht="15.75" x14ac:dyDescent="0.25">
      <c r="A41" s="166" t="s">
        <v>18</v>
      </c>
      <c r="B41" s="166"/>
      <c r="C41" s="166"/>
      <c r="D41" s="113"/>
      <c r="E41" s="166"/>
      <c r="F41" s="166"/>
      <c r="G41" s="166"/>
      <c r="H41" s="166"/>
      <c r="I41" s="170"/>
      <c r="J41" s="200"/>
      <c r="K41" s="333"/>
      <c r="L41" s="333"/>
      <c r="M41" s="333"/>
      <c r="N41" s="332"/>
    </row>
    <row r="42" spans="1:14" ht="15.75" x14ac:dyDescent="0.25">
      <c r="A42" s="211" t="s">
        <v>407</v>
      </c>
      <c r="B42" s="166"/>
      <c r="C42" s="166"/>
      <c r="D42" s="113"/>
      <c r="E42" s="166"/>
      <c r="F42" s="166"/>
      <c r="G42" s="166"/>
      <c r="H42" s="166"/>
      <c r="I42" s="197"/>
      <c r="J42" s="200"/>
      <c r="K42" s="333"/>
      <c r="L42" s="333"/>
      <c r="M42" s="333"/>
      <c r="N42" s="332"/>
    </row>
    <row r="43" spans="1:14" ht="15.75" x14ac:dyDescent="0.25">
      <c r="A43" s="210" t="s">
        <v>162</v>
      </c>
      <c r="B43" s="192"/>
      <c r="C43" s="192"/>
      <c r="D43" s="193"/>
      <c r="E43" s="192"/>
      <c r="F43" s="192"/>
      <c r="G43" s="192"/>
      <c r="H43" s="192"/>
      <c r="I43" s="198"/>
      <c r="J43" s="197"/>
      <c r="K43" s="116" t="s">
        <v>145</v>
      </c>
      <c r="L43" s="116" t="s">
        <v>145</v>
      </c>
      <c r="M43" s="116" t="s">
        <v>145</v>
      </c>
      <c r="N43" s="11"/>
    </row>
    <row r="44" spans="1:14" ht="15.75" x14ac:dyDescent="0.25">
      <c r="A44" s="210" t="s">
        <v>408</v>
      </c>
      <c r="B44" s="192"/>
      <c r="C44" s="192"/>
      <c r="D44" s="193"/>
      <c r="E44" s="192"/>
      <c r="F44" s="192"/>
      <c r="G44" s="192"/>
      <c r="H44" s="192"/>
      <c r="I44" s="198"/>
      <c r="J44" s="199"/>
      <c r="K44" s="116" t="s">
        <v>145</v>
      </c>
      <c r="L44" s="116" t="s">
        <v>145</v>
      </c>
      <c r="M44" s="116" t="s">
        <v>145</v>
      </c>
      <c r="N44" s="11"/>
    </row>
    <row r="45" spans="1:14" ht="13.5" x14ac:dyDescent="0.25">
      <c r="A45" s="35"/>
      <c r="B45" s="11"/>
      <c r="C45" s="11"/>
      <c r="D45" s="13"/>
      <c r="E45" s="11"/>
      <c r="F45" s="11"/>
      <c r="G45" s="11"/>
      <c r="H45" s="11"/>
      <c r="I45" s="30"/>
      <c r="J45" s="11"/>
      <c r="K45" s="116" t="s">
        <v>145</v>
      </c>
      <c r="L45" s="116"/>
      <c r="M45" s="116" t="s">
        <v>145</v>
      </c>
      <c r="N45" s="11"/>
    </row>
    <row r="46" spans="1:14" ht="15" x14ac:dyDescent="0.2">
      <c r="A46" s="192"/>
      <c r="B46" s="192"/>
      <c r="C46" s="192"/>
      <c r="D46" s="192"/>
      <c r="E46" s="11"/>
      <c r="F46" s="11"/>
      <c r="G46" s="11"/>
      <c r="H46" s="11"/>
      <c r="I46" s="30"/>
      <c r="J46" s="11"/>
      <c r="K46" s="13"/>
      <c r="L46" s="11"/>
      <c r="M46" s="11"/>
      <c r="N46" s="11"/>
    </row>
    <row r="47" spans="1:14" x14ac:dyDescent="0.2">
      <c r="A47" s="35"/>
      <c r="B47" s="11"/>
      <c r="C47" s="11"/>
      <c r="D47" s="13"/>
      <c r="E47" s="11"/>
      <c r="F47" s="11"/>
      <c r="G47" s="11"/>
      <c r="H47" s="11"/>
      <c r="I47" s="30"/>
      <c r="J47" s="11"/>
      <c r="K47" s="13"/>
      <c r="L47" s="11"/>
      <c r="M47" s="11"/>
      <c r="N47" s="11"/>
    </row>
  </sheetData>
  <mergeCells count="9">
    <mergeCell ref="G8:I8"/>
    <mergeCell ref="A1:N1"/>
    <mergeCell ref="K6:L6"/>
    <mergeCell ref="A2:N2"/>
    <mergeCell ref="A3:N3"/>
    <mergeCell ref="G5:H5"/>
    <mergeCell ref="G6:H6"/>
    <mergeCell ref="F7:G7"/>
    <mergeCell ref="H7:I7"/>
  </mergeCells>
  <phoneticPr fontId="0" type="noConversion"/>
  <printOptions horizontalCentered="1"/>
  <pageMargins left="0.28999999999999998" right="0.25" top="0.75" bottom="0.28999999999999998" header="0.25" footer="0.25"/>
  <pageSetup scale="58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pane ySplit="14" topLeftCell="A15" activePane="bottomLeft" state="frozen"/>
      <selection activeCell="H16" sqref="H16"/>
      <selection pane="bottomLeft" activeCell="C30" sqref="C30"/>
    </sheetView>
  </sheetViews>
  <sheetFormatPr defaultColWidth="14.7109375" defaultRowHeight="12.75" x14ac:dyDescent="0.2"/>
  <cols>
    <col min="1" max="1" width="9.7109375" style="36" customWidth="1"/>
    <col min="2" max="2" width="22.42578125" style="7" customWidth="1"/>
    <col min="3" max="3" width="15.7109375" style="37" customWidth="1"/>
    <col min="4" max="10" width="14.7109375" style="7" customWidth="1"/>
    <col min="11" max="11" width="2.140625" style="7" customWidth="1"/>
    <col min="12" max="12" width="28.42578125" style="7" customWidth="1"/>
    <col min="13" max="16384" width="14.7109375" style="7"/>
  </cols>
  <sheetData>
    <row r="1" spans="1:12" ht="30" x14ac:dyDescent="0.4">
      <c r="A1" s="704" t="s">
        <v>52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419"/>
    </row>
    <row r="2" spans="1:12" ht="23.25" x14ac:dyDescent="0.35">
      <c r="A2" s="706" t="s">
        <v>161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419"/>
    </row>
    <row r="3" spans="1:12" ht="18" x14ac:dyDescent="0.25">
      <c r="A3" s="109" t="s">
        <v>145</v>
      </c>
      <c r="B3" s="159"/>
      <c r="C3" s="159"/>
      <c r="D3" s="730" t="s">
        <v>51</v>
      </c>
      <c r="E3" s="725"/>
      <c r="F3" s="725"/>
      <c r="G3" s="725"/>
      <c r="H3" s="159"/>
      <c r="I3" s="159"/>
      <c r="J3" s="159"/>
      <c r="K3" s="159"/>
      <c r="L3" s="419"/>
    </row>
    <row r="4" spans="1:12" x14ac:dyDescent="0.2">
      <c r="A4" s="109"/>
      <c r="B4" s="89"/>
      <c r="C4" s="90"/>
      <c r="D4" s="89"/>
      <c r="E4" s="89"/>
      <c r="F4" s="89"/>
      <c r="G4" s="89"/>
      <c r="H4" s="111"/>
      <c r="I4" s="112"/>
      <c r="J4" s="89"/>
      <c r="K4" s="89"/>
      <c r="L4" s="419"/>
    </row>
    <row r="5" spans="1:12" ht="15.75" x14ac:dyDescent="0.25">
      <c r="A5" s="35"/>
      <c r="B5" s="165" t="str">
        <f>'Company Payroll'!C1</f>
        <v>SHOW NAME</v>
      </c>
      <c r="C5" s="113"/>
      <c r="D5" s="166"/>
      <c r="E5" s="708" t="s">
        <v>30</v>
      </c>
      <c r="F5" s="709"/>
      <c r="G5" s="166"/>
      <c r="H5" s="167"/>
      <c r="I5" s="168"/>
      <c r="J5" s="89"/>
      <c r="K5" s="89"/>
      <c r="L5" s="419"/>
    </row>
    <row r="6" spans="1:12" ht="18" x14ac:dyDescent="0.25">
      <c r="A6" s="35"/>
      <c r="B6" s="165" t="str">
        <f>'Company Payroll'!C2</f>
        <v>c/o DTE Management</v>
      </c>
      <c r="C6" s="113"/>
      <c r="D6" s="166"/>
      <c r="E6" s="723" t="str">
        <f>'Company Payroll'!A3</f>
        <v>MM/DD/YYYY</v>
      </c>
      <c r="F6" s="724"/>
      <c r="G6" s="166"/>
      <c r="H6" s="167"/>
      <c r="I6" s="168"/>
      <c r="J6" s="89"/>
      <c r="K6" s="89"/>
      <c r="L6" s="419"/>
    </row>
    <row r="7" spans="1:12" ht="15.75" x14ac:dyDescent="0.25">
      <c r="A7" s="35"/>
      <c r="B7" s="165" t="str">
        <f>'Company Payroll'!C3</f>
        <v>1501 Broadway, Suite 1304</v>
      </c>
      <c r="C7" s="113"/>
      <c r="D7" s="166"/>
      <c r="E7" s="166"/>
      <c r="F7" s="166"/>
      <c r="G7" s="166"/>
      <c r="H7" s="167" t="s">
        <v>48</v>
      </c>
      <c r="I7" s="168" t="str">
        <f>'Payment Summary'!I6</f>
        <v>XX-XXXXXXX</v>
      </c>
      <c r="J7" s="89"/>
      <c r="K7" s="89"/>
      <c r="L7" s="419"/>
    </row>
    <row r="8" spans="1:12" ht="15.75" x14ac:dyDescent="0.25">
      <c r="A8" s="35"/>
      <c r="B8" s="165" t="str">
        <f>'Company Payroll'!C4</f>
        <v>New York, NY 10036</v>
      </c>
      <c r="C8" s="113"/>
      <c r="D8" s="166"/>
      <c r="E8" s="708"/>
      <c r="F8" s="701"/>
      <c r="G8" s="166"/>
      <c r="H8" s="167"/>
      <c r="I8" s="169"/>
      <c r="J8" s="89"/>
      <c r="K8" s="89"/>
      <c r="L8" s="419"/>
    </row>
    <row r="9" spans="1:12" ht="15.75" x14ac:dyDescent="0.25">
      <c r="A9" s="109" t="s">
        <v>145</v>
      </c>
      <c r="B9" s="166"/>
      <c r="C9" s="113"/>
      <c r="D9" s="166"/>
      <c r="E9" s="166"/>
      <c r="F9" s="166"/>
      <c r="G9" s="166"/>
      <c r="H9" s="167"/>
      <c r="I9" s="169"/>
      <c r="J9" s="89"/>
      <c r="K9" s="89"/>
      <c r="L9" s="419"/>
    </row>
    <row r="10" spans="1:12" ht="15.75" x14ac:dyDescent="0.25">
      <c r="A10" s="109"/>
      <c r="B10" s="166"/>
      <c r="C10" s="113"/>
      <c r="D10" s="166"/>
      <c r="E10" s="166"/>
      <c r="F10" s="166"/>
      <c r="G10" s="166"/>
      <c r="H10" s="167"/>
      <c r="I10" s="169"/>
      <c r="J10" s="89"/>
      <c r="K10" s="89"/>
      <c r="L10" s="419"/>
    </row>
    <row r="11" spans="1:12" ht="15.75" x14ac:dyDescent="0.25">
      <c r="A11" s="109"/>
      <c r="B11" s="166"/>
      <c r="C11" s="113"/>
      <c r="D11" s="166"/>
      <c r="E11" s="166"/>
      <c r="F11" s="166"/>
      <c r="G11" s="166"/>
      <c r="H11" s="167"/>
      <c r="I11" s="169"/>
      <c r="J11" s="89"/>
      <c r="K11" s="89"/>
      <c r="L11" s="419"/>
    </row>
    <row r="12" spans="1:12" ht="15.75" x14ac:dyDescent="0.25">
      <c r="A12" s="109"/>
      <c r="B12" s="166"/>
      <c r="C12" s="113"/>
      <c r="D12" s="166"/>
      <c r="E12" s="166"/>
      <c r="F12" s="166"/>
      <c r="G12" s="166"/>
      <c r="H12" s="166"/>
      <c r="I12" s="170" t="s">
        <v>145</v>
      </c>
      <c r="J12" s="54"/>
      <c r="K12" s="89"/>
      <c r="L12" s="419"/>
    </row>
    <row r="13" spans="1:12" ht="15.75" x14ac:dyDescent="0.25">
      <c r="A13" s="163"/>
      <c r="B13" s="170"/>
      <c r="C13" s="170" t="s">
        <v>105</v>
      </c>
      <c r="D13" s="170" t="s">
        <v>11</v>
      </c>
      <c r="E13" s="170" t="s">
        <v>75</v>
      </c>
      <c r="F13" s="170" t="s">
        <v>130</v>
      </c>
      <c r="G13" s="170" t="s">
        <v>142</v>
      </c>
      <c r="H13" s="170" t="s">
        <v>129</v>
      </c>
      <c r="I13" s="170" t="s">
        <v>121</v>
      </c>
      <c r="J13" s="170" t="s">
        <v>380</v>
      </c>
      <c r="K13" s="54"/>
      <c r="L13" s="89"/>
    </row>
    <row r="14" spans="1:12" s="39" customFormat="1" ht="15.75" customHeight="1" x14ac:dyDescent="0.25">
      <c r="A14" s="162"/>
      <c r="B14" s="171" t="s">
        <v>145</v>
      </c>
      <c r="C14" s="171" t="s">
        <v>10</v>
      </c>
      <c r="D14" s="171" t="s">
        <v>82</v>
      </c>
      <c r="E14" s="171" t="s">
        <v>124</v>
      </c>
      <c r="F14" s="355">
        <v>8.5000000000000006E-2</v>
      </c>
      <c r="G14" s="171" t="s">
        <v>82</v>
      </c>
      <c r="H14" s="172">
        <v>3.7499999999999999E-2</v>
      </c>
      <c r="I14" s="173">
        <v>175.93</v>
      </c>
      <c r="J14" s="344">
        <v>0.08</v>
      </c>
      <c r="K14" s="164"/>
      <c r="L14" s="164" t="s">
        <v>147</v>
      </c>
    </row>
    <row r="15" spans="1:12" s="39" customFormat="1" ht="18.75" customHeight="1" x14ac:dyDescent="0.25">
      <c r="A15" s="161"/>
      <c r="B15" s="174" t="s">
        <v>125</v>
      </c>
      <c r="C15" s="171"/>
      <c r="D15" s="171"/>
      <c r="E15" s="171"/>
      <c r="F15" s="171"/>
      <c r="G15" s="171"/>
      <c r="H15" s="171"/>
      <c r="I15" s="171"/>
      <c r="J15" s="171"/>
      <c r="K15" s="55"/>
      <c r="L15" s="114"/>
    </row>
    <row r="16" spans="1:12" ht="18.75" customHeight="1" x14ac:dyDescent="0.25">
      <c r="A16" s="160"/>
      <c r="B16" s="175">
        <f>'Company Payroll'!A67</f>
        <v>0</v>
      </c>
      <c r="C16" s="175">
        <f>'Company Payroll'!B67</f>
        <v>0</v>
      </c>
      <c r="D16" s="176">
        <f>'Company Payroll'!G67</f>
        <v>0</v>
      </c>
      <c r="E16" s="176">
        <f>'Company Payroll'!J67+'Company Payroll'!K67+'Company Payroll'!N67</f>
        <v>0</v>
      </c>
      <c r="F16" s="176">
        <f>'Company Payroll'!M67</f>
        <v>0</v>
      </c>
      <c r="G16" s="176">
        <f>D16+E16+F16</f>
        <v>0</v>
      </c>
      <c r="H16" s="176">
        <f>G16*H$14</f>
        <v>0</v>
      </c>
      <c r="I16" s="176">
        <f>IF(G16&gt;0, I$14*1, I$14*0)</f>
        <v>0</v>
      </c>
      <c r="J16" s="176">
        <f>G16*J14</f>
        <v>0</v>
      </c>
      <c r="K16" s="336"/>
      <c r="L16" s="444"/>
    </row>
    <row r="17" spans="1:12" ht="18.75" customHeight="1" x14ac:dyDescent="0.25">
      <c r="A17" s="160"/>
      <c r="B17" s="175">
        <f>'Company Payroll'!A68</f>
        <v>0</v>
      </c>
      <c r="C17" s="175">
        <f>'Company Payroll'!B68</f>
        <v>0</v>
      </c>
      <c r="D17" s="176">
        <f t="shared" ref="D17:J17" si="0">D16</f>
        <v>0</v>
      </c>
      <c r="E17" s="176">
        <f t="shared" si="0"/>
        <v>0</v>
      </c>
      <c r="F17" s="176">
        <f t="shared" si="0"/>
        <v>0</v>
      </c>
      <c r="G17" s="176">
        <f t="shared" si="0"/>
        <v>0</v>
      </c>
      <c r="H17" s="176">
        <f t="shared" si="0"/>
        <v>0</v>
      </c>
      <c r="I17" s="176">
        <f t="shared" si="0"/>
        <v>0</v>
      </c>
      <c r="J17" s="176">
        <f t="shared" si="0"/>
        <v>0</v>
      </c>
      <c r="K17" s="336"/>
      <c r="L17" s="444"/>
    </row>
    <row r="18" spans="1:12" ht="18.75" customHeight="1" x14ac:dyDescent="0.25">
      <c r="A18" s="160"/>
      <c r="B18" s="175">
        <f>'Company Payroll'!A69</f>
        <v>0</v>
      </c>
      <c r="C18" s="175">
        <f>'Company Payroll'!B69</f>
        <v>0</v>
      </c>
      <c r="D18" s="176">
        <f>'Company Payroll'!G69</f>
        <v>0</v>
      </c>
      <c r="E18" s="176">
        <f>'Company Payroll'!J69+'Company Payroll'!K69</f>
        <v>0</v>
      </c>
      <c r="F18" s="176">
        <f>'Company Payroll'!M69</f>
        <v>0</v>
      </c>
      <c r="G18" s="176">
        <f>D18+E18+F18</f>
        <v>0</v>
      </c>
      <c r="H18" s="176">
        <f>G18*H$14</f>
        <v>0</v>
      </c>
      <c r="I18" s="176">
        <f>IF(G18&gt;0, I$14*1, I$14*0)</f>
        <v>0</v>
      </c>
      <c r="J18" s="176">
        <f>G18*J14</f>
        <v>0</v>
      </c>
      <c r="K18" s="336"/>
      <c r="L18" s="444" t="s">
        <v>382</v>
      </c>
    </row>
    <row r="19" spans="1:12" ht="18.75" customHeight="1" x14ac:dyDescent="0.25">
      <c r="A19" s="160"/>
      <c r="B19" s="382"/>
      <c r="C19" s="382"/>
      <c r="D19" s="88"/>
      <c r="E19" s="88"/>
      <c r="F19" s="88"/>
      <c r="G19" s="88"/>
      <c r="H19" s="88"/>
      <c r="I19" s="88"/>
      <c r="J19" s="88"/>
      <c r="K19" s="336"/>
      <c r="L19" s="444" t="s">
        <v>383</v>
      </c>
    </row>
    <row r="20" spans="1:12" ht="12" customHeight="1" x14ac:dyDescent="0.25">
      <c r="A20" s="160"/>
      <c r="B20" s="382"/>
      <c r="C20" s="382"/>
      <c r="D20" s="88"/>
      <c r="E20" s="88"/>
      <c r="F20" s="88"/>
      <c r="G20" s="88"/>
      <c r="H20" s="88"/>
      <c r="I20" s="88"/>
      <c r="J20" s="88"/>
      <c r="K20" s="336"/>
      <c r="L20" s="444" t="s">
        <v>384</v>
      </c>
    </row>
    <row r="21" spans="1:12" ht="18.75" customHeight="1" x14ac:dyDescent="0.25">
      <c r="A21" s="160"/>
      <c r="B21" s="93"/>
      <c r="C21" s="275"/>
      <c r="D21" s="88"/>
      <c r="E21" s="88"/>
      <c r="F21" s="88"/>
      <c r="G21" s="88"/>
      <c r="H21" s="88"/>
      <c r="I21" s="88"/>
      <c r="J21" s="170" t="s">
        <v>381</v>
      </c>
      <c r="K21" s="221"/>
      <c r="L21" s="89"/>
    </row>
    <row r="22" spans="1:12" ht="15.75" customHeight="1" x14ac:dyDescent="0.25">
      <c r="A22" s="160"/>
      <c r="B22" s="382"/>
      <c r="C22" s="275"/>
      <c r="D22" s="88"/>
      <c r="E22" s="88"/>
      <c r="F22" s="88"/>
      <c r="G22" s="88"/>
      <c r="H22" s="88"/>
      <c r="I22" s="88"/>
      <c r="J22" s="173">
        <v>140</v>
      </c>
      <c r="K22" s="221"/>
      <c r="L22" s="444"/>
    </row>
    <row r="23" spans="1:12" ht="14.25" customHeight="1" x14ac:dyDescent="0.25">
      <c r="A23" s="160"/>
      <c r="B23" s="177" t="s">
        <v>120</v>
      </c>
      <c r="C23" s="276"/>
      <c r="D23" s="166"/>
      <c r="E23" s="166"/>
      <c r="F23" s="166"/>
      <c r="G23" s="166"/>
      <c r="H23" s="166"/>
      <c r="I23" s="166"/>
      <c r="J23" s="232"/>
      <c r="K23" s="232"/>
      <c r="L23" s="89"/>
    </row>
    <row r="24" spans="1:12" ht="18.75" customHeight="1" x14ac:dyDescent="0.25">
      <c r="A24" s="160"/>
      <c r="B24" s="175">
        <f>'Company Payroll'!A70</f>
        <v>0</v>
      </c>
      <c r="C24" s="272">
        <f>'Company Payroll'!B70</f>
        <v>0</v>
      </c>
      <c r="D24" s="176">
        <f>'Company Payroll'!G70</f>
        <v>0</v>
      </c>
      <c r="E24" s="176">
        <f>'Company Payroll'!J70+'Company Payroll'!K70</f>
        <v>0</v>
      </c>
      <c r="F24" s="176">
        <f>'Company Payroll'!M70</f>
        <v>0</v>
      </c>
      <c r="G24" s="176">
        <f>D24+E24+F24</f>
        <v>0</v>
      </c>
      <c r="H24" s="176">
        <f>G24*H$14</f>
        <v>0</v>
      </c>
      <c r="I24" s="176">
        <v>0</v>
      </c>
      <c r="J24" s="176">
        <v>0</v>
      </c>
      <c r="K24" s="557"/>
      <c r="L24" s="114"/>
    </row>
    <row r="25" spans="1:12" ht="18.75" customHeight="1" x14ac:dyDescent="0.25">
      <c r="A25" s="160"/>
      <c r="B25" s="175">
        <f>'Company Payroll'!A66</f>
        <v>0</v>
      </c>
      <c r="C25" s="272">
        <f>'Company Payroll'!B66</f>
        <v>0</v>
      </c>
      <c r="D25" s="176">
        <f>'Company Payroll'!D66</f>
        <v>0</v>
      </c>
      <c r="E25" s="176">
        <f>'Company Payroll'!K66</f>
        <v>0</v>
      </c>
      <c r="F25" s="176">
        <f>'Company Payroll'!M66</f>
        <v>0</v>
      </c>
      <c r="G25" s="176">
        <f>'Company Payroll'!R66</f>
        <v>0</v>
      </c>
      <c r="H25" s="176">
        <f>G25*H$14</f>
        <v>0</v>
      </c>
      <c r="I25" s="176">
        <v>0</v>
      </c>
      <c r="J25" s="176">
        <v>0</v>
      </c>
      <c r="K25" s="557"/>
      <c r="L25" s="114"/>
    </row>
    <row r="26" spans="1:12" ht="18.75" customHeight="1" x14ac:dyDescent="0.25">
      <c r="A26" s="160"/>
      <c r="B26" s="175">
        <f>'Company Payroll'!A71</f>
        <v>0</v>
      </c>
      <c r="C26" s="272">
        <f>'Company Payroll'!B71</f>
        <v>0</v>
      </c>
      <c r="D26" s="176">
        <f>'Company Payroll'!G71</f>
        <v>0</v>
      </c>
      <c r="E26" s="176">
        <f>'Company Payroll'!J71+'Company Payroll'!K71</f>
        <v>0</v>
      </c>
      <c r="F26" s="176">
        <f>'Company Payroll'!M71</f>
        <v>0</v>
      </c>
      <c r="G26" s="176">
        <f>D26+E26+F26</f>
        <v>0</v>
      </c>
      <c r="H26" s="176">
        <f>G26*H$14</f>
        <v>0</v>
      </c>
      <c r="I26" s="176">
        <v>0</v>
      </c>
      <c r="J26" s="176">
        <v>0</v>
      </c>
      <c r="K26" s="336"/>
      <c r="L26" s="114"/>
    </row>
    <row r="27" spans="1:12" ht="18.75" customHeight="1" thickBot="1" x14ac:dyDescent="0.3">
      <c r="A27" s="160"/>
      <c r="B27" s="175">
        <f>'Company Payroll'!A72</f>
        <v>0</v>
      </c>
      <c r="C27" s="349">
        <f>'Company Payroll'!B72</f>
        <v>0</v>
      </c>
      <c r="D27" s="218">
        <f>'Company Payroll'!G72</f>
        <v>0</v>
      </c>
      <c r="E27" s="182">
        <v>0</v>
      </c>
      <c r="F27" s="176">
        <f>'Company Payroll'!M72</f>
        <v>0</v>
      </c>
      <c r="G27" s="176">
        <f>D27+E27+F27</f>
        <v>0</v>
      </c>
      <c r="H27" s="176">
        <f>G27*H$14</f>
        <v>0</v>
      </c>
      <c r="I27" s="176">
        <f>IF(G27&gt;0, I$14*1, I$14*0)</f>
        <v>0</v>
      </c>
      <c r="J27" s="176">
        <f>IF(H27&gt;0, J$14*1, J$14*0)</f>
        <v>0</v>
      </c>
      <c r="K27" s="221"/>
      <c r="L27" s="89"/>
    </row>
    <row r="28" spans="1:12" ht="18.75" customHeight="1" thickBot="1" x14ac:dyDescent="0.3">
      <c r="A28" s="109"/>
      <c r="B28" s="166"/>
      <c r="C28" s="178" t="s">
        <v>126</v>
      </c>
      <c r="D28" s="179">
        <f t="shared" ref="D28:I28" si="1">SUM(D16:D27)</f>
        <v>0</v>
      </c>
      <c r="E28" s="179">
        <f t="shared" si="1"/>
        <v>0</v>
      </c>
      <c r="F28" s="179">
        <f t="shared" si="1"/>
        <v>0</v>
      </c>
      <c r="G28" s="179">
        <f t="shared" si="1"/>
        <v>0</v>
      </c>
      <c r="H28" s="179">
        <f t="shared" si="1"/>
        <v>0</v>
      </c>
      <c r="I28" s="179">
        <f t="shared" si="1"/>
        <v>0</v>
      </c>
      <c r="J28" s="179">
        <f>SUM((SUM(J16:J18))+(SUM(J24:J27)))</f>
        <v>0</v>
      </c>
      <c r="K28" s="233"/>
      <c r="L28" s="89"/>
    </row>
    <row r="29" spans="1:12" ht="15.75" x14ac:dyDescent="0.25">
      <c r="A29" s="109"/>
      <c r="B29" s="166"/>
      <c r="C29" s="113"/>
      <c r="D29" s="166"/>
      <c r="E29" s="166"/>
      <c r="F29" s="166"/>
      <c r="G29" s="166"/>
      <c r="H29" s="274"/>
      <c r="I29" s="170"/>
      <c r="J29" s="170"/>
      <c r="K29" s="89"/>
      <c r="L29" s="89"/>
    </row>
    <row r="30" spans="1:12" ht="15.75" x14ac:dyDescent="0.25">
      <c r="A30" s="115" t="s">
        <v>145</v>
      </c>
      <c r="B30" s="166"/>
      <c r="C30" s="113"/>
      <c r="D30" s="384"/>
      <c r="E30" s="166"/>
      <c r="F30" s="170" t="s">
        <v>97</v>
      </c>
      <c r="G30" s="170" t="s">
        <v>97</v>
      </c>
      <c r="H30" s="294"/>
      <c r="I30" s="551"/>
      <c r="J30" s="551"/>
      <c r="K30" s="89"/>
      <c r="L30" s="89"/>
    </row>
    <row r="31" spans="1:12" ht="15.75" x14ac:dyDescent="0.25">
      <c r="A31" s="115"/>
      <c r="B31" s="166"/>
      <c r="C31" s="113"/>
      <c r="D31" s="166"/>
      <c r="E31" s="166"/>
      <c r="F31" s="166"/>
      <c r="G31" s="166"/>
      <c r="H31" s="170"/>
      <c r="I31" s="170"/>
      <c r="J31" s="170"/>
      <c r="K31" s="89"/>
      <c r="L31" s="89"/>
    </row>
    <row r="32" spans="1:12" ht="15.75" x14ac:dyDescent="0.25">
      <c r="A32" s="115"/>
      <c r="B32" s="165" t="s">
        <v>18</v>
      </c>
      <c r="C32" s="113"/>
      <c r="D32" s="166"/>
      <c r="E32" s="166" t="s">
        <v>145</v>
      </c>
      <c r="F32" s="166"/>
      <c r="G32" s="166"/>
      <c r="H32" s="170"/>
      <c r="I32" s="170"/>
      <c r="J32" s="199"/>
      <c r="K32" s="89"/>
      <c r="L32" s="89"/>
    </row>
    <row r="33" spans="1:14" ht="15.75" x14ac:dyDescent="0.25">
      <c r="A33" s="89"/>
      <c r="B33" s="166"/>
      <c r="C33" s="113"/>
      <c r="D33" s="166"/>
      <c r="E33" s="166"/>
      <c r="F33" s="166"/>
      <c r="G33" s="166"/>
      <c r="H33" s="170"/>
      <c r="I33" s="170"/>
      <c r="J33" s="170"/>
      <c r="K33" s="89"/>
      <c r="L33" s="89"/>
      <c r="N33" s="325"/>
    </row>
    <row r="34" spans="1:14" ht="15.75" x14ac:dyDescent="0.25">
      <c r="A34" s="115"/>
      <c r="B34" s="211" t="s">
        <v>407</v>
      </c>
      <c r="C34" s="113"/>
      <c r="D34" s="166"/>
      <c r="E34" s="166"/>
      <c r="F34" s="166"/>
      <c r="G34" s="166"/>
      <c r="H34" s="166"/>
      <c r="I34" s="166"/>
      <c r="J34" s="166"/>
      <c r="K34" s="89"/>
      <c r="L34" s="89"/>
    </row>
    <row r="35" spans="1:14" ht="15.75" x14ac:dyDescent="0.25">
      <c r="A35" s="115"/>
      <c r="B35" s="210" t="s">
        <v>162</v>
      </c>
      <c r="C35" s="193"/>
      <c r="D35" s="192"/>
      <c r="E35" s="192"/>
      <c r="F35" s="192"/>
      <c r="G35" s="192"/>
      <c r="H35" s="192"/>
      <c r="I35" s="192"/>
      <c r="J35" s="192"/>
      <c r="K35" s="11"/>
      <c r="L35" s="11"/>
    </row>
    <row r="36" spans="1:14" ht="15.75" x14ac:dyDescent="0.25">
      <c r="A36" s="40"/>
      <c r="B36" s="210" t="s">
        <v>408</v>
      </c>
      <c r="C36" s="193"/>
      <c r="D36" s="192"/>
      <c r="E36" s="192"/>
      <c r="F36" s="192"/>
      <c r="G36" s="192"/>
      <c r="H36" s="192"/>
      <c r="I36" s="192"/>
      <c r="J36" s="192"/>
      <c r="K36" s="11"/>
      <c r="L36" s="11"/>
    </row>
    <row r="37" spans="1:14" x14ac:dyDescent="0.2">
      <c r="A37" s="35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11"/>
    </row>
    <row r="39" spans="1:14" x14ac:dyDescent="0.2">
      <c r="G39" s="325">
        <f>'Company Payroll'!R73</f>
        <v>0</v>
      </c>
      <c r="H39" s="325">
        <f>'Company Payroll'!S73</f>
        <v>0</v>
      </c>
    </row>
  </sheetData>
  <mergeCells count="6">
    <mergeCell ref="E6:F6"/>
    <mergeCell ref="E8:F8"/>
    <mergeCell ref="A1:K1"/>
    <mergeCell ref="D3:G3"/>
    <mergeCell ref="A2:K2"/>
    <mergeCell ref="E5:F5"/>
  </mergeCells>
  <phoneticPr fontId="0" type="noConversion"/>
  <printOptions horizontalCentered="1"/>
  <pageMargins left="0.28999999999999998" right="0.25" top="0.75" bottom="0.28999999999999998" header="0.25" footer="0.25"/>
  <pageSetup scale="88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workbookViewId="0">
      <pane ySplit="14" topLeftCell="A15" activePane="bottomLeft" state="frozen"/>
      <selection activeCell="H22" sqref="H22:I22"/>
      <selection pane="bottomLeft" activeCell="K23" sqref="K23"/>
    </sheetView>
  </sheetViews>
  <sheetFormatPr defaultColWidth="14.7109375" defaultRowHeight="12.75" x14ac:dyDescent="0.2"/>
  <cols>
    <col min="1" max="1" width="9.7109375" style="36" customWidth="1"/>
    <col min="2" max="2" width="22.42578125" style="7" customWidth="1"/>
    <col min="3" max="3" width="15.7109375" style="37" customWidth="1"/>
    <col min="4" max="9" width="14.7109375" style="7" customWidth="1"/>
    <col min="10" max="10" width="14.42578125" style="7" customWidth="1"/>
    <col min="11" max="11" width="35" style="7" customWidth="1"/>
    <col min="12" max="16384" width="14.7109375" style="7"/>
  </cols>
  <sheetData>
    <row r="1" spans="1:12" ht="30" x14ac:dyDescent="0.4">
      <c r="A1" s="704" t="s">
        <v>26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2" ht="23.25" x14ac:dyDescent="0.35">
      <c r="A2" s="706" t="s">
        <v>117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2" ht="18" x14ac:dyDescent="0.25">
      <c r="A3" s="109" t="s">
        <v>145</v>
      </c>
      <c r="B3" s="159"/>
      <c r="C3" s="159"/>
      <c r="D3" s="730" t="s">
        <v>133</v>
      </c>
      <c r="E3" s="725"/>
      <c r="F3" s="725"/>
      <c r="G3" s="725"/>
      <c r="H3" s="159"/>
      <c r="I3" s="159"/>
      <c r="J3" s="159"/>
      <c r="K3" s="159"/>
    </row>
    <row r="4" spans="1:12" x14ac:dyDescent="0.2">
      <c r="A4" s="109"/>
      <c r="B4" s="89"/>
      <c r="C4" s="90"/>
      <c r="D4" s="89"/>
      <c r="E4" s="89"/>
      <c r="F4" s="89"/>
      <c r="G4" s="89"/>
      <c r="H4" s="111"/>
      <c r="I4" s="112"/>
      <c r="J4" s="89"/>
      <c r="K4" s="89"/>
    </row>
    <row r="5" spans="1:12" ht="15.75" x14ac:dyDescent="0.25">
      <c r="A5" s="35"/>
      <c r="B5" s="165" t="str">
        <f>'Company Payroll'!C1</f>
        <v>SHOW NAME</v>
      </c>
      <c r="C5" s="113"/>
      <c r="D5" s="166"/>
      <c r="E5" s="708" t="s">
        <v>30</v>
      </c>
      <c r="F5" s="709"/>
      <c r="G5" s="166"/>
      <c r="H5" s="167"/>
      <c r="I5" s="168"/>
      <c r="J5" s="89"/>
      <c r="K5" s="89"/>
    </row>
    <row r="6" spans="1:12" ht="18" x14ac:dyDescent="0.25">
      <c r="A6" s="35"/>
      <c r="B6" s="165" t="str">
        <f>'Company Payroll'!C2</f>
        <v>c/o DTE Management</v>
      </c>
      <c r="C6" s="113"/>
      <c r="D6" s="166"/>
      <c r="E6" s="723" t="str">
        <f>'Company Payroll'!A3</f>
        <v>MM/DD/YYYY</v>
      </c>
      <c r="F6" s="724"/>
      <c r="G6" s="166"/>
      <c r="H6" s="167"/>
      <c r="I6" s="168"/>
      <c r="J6" s="89"/>
      <c r="K6" s="89"/>
    </row>
    <row r="7" spans="1:12" ht="15.75" x14ac:dyDescent="0.25">
      <c r="A7" s="35"/>
      <c r="B7" s="165" t="str">
        <f>'Company Payroll'!C3</f>
        <v>1501 Broadway, Suite 1304</v>
      </c>
      <c r="C7" s="113"/>
      <c r="D7" s="166"/>
      <c r="E7" s="166"/>
      <c r="F7" s="166"/>
      <c r="G7" s="166"/>
      <c r="H7" s="167" t="s">
        <v>48</v>
      </c>
      <c r="I7" s="168" t="str">
        <f>'Payment Summary'!I6</f>
        <v>XX-XXXXXXX</v>
      </c>
      <c r="J7" s="89"/>
      <c r="K7" s="89"/>
    </row>
    <row r="8" spans="1:12" ht="15.75" x14ac:dyDescent="0.25">
      <c r="A8" s="35"/>
      <c r="B8" s="165" t="str">
        <f>'Company Payroll'!C4</f>
        <v>New York, NY 10036</v>
      </c>
      <c r="C8" s="113"/>
      <c r="D8" s="166"/>
      <c r="E8" s="708"/>
      <c r="F8" s="701"/>
      <c r="G8" s="166"/>
      <c r="H8" s="167"/>
      <c r="I8" s="169"/>
      <c r="J8" s="89"/>
      <c r="K8" s="89"/>
    </row>
    <row r="9" spans="1:12" ht="15.75" x14ac:dyDescent="0.25">
      <c r="A9" s="109" t="s">
        <v>145</v>
      </c>
      <c r="B9" s="166"/>
      <c r="C9" s="113"/>
      <c r="D9" s="166"/>
      <c r="E9" s="166"/>
      <c r="F9" s="166"/>
      <c r="G9" s="166"/>
      <c r="H9" s="167"/>
      <c r="I9" s="169"/>
      <c r="J9" s="89"/>
      <c r="K9" s="89"/>
    </row>
    <row r="10" spans="1:12" ht="15.75" x14ac:dyDescent="0.25">
      <c r="A10" s="109"/>
      <c r="B10" s="166"/>
      <c r="C10" s="113"/>
      <c r="D10" s="166"/>
      <c r="E10" s="166"/>
      <c r="F10" s="166"/>
      <c r="G10" s="166"/>
      <c r="H10" s="167"/>
      <c r="I10" s="169"/>
      <c r="J10" s="89"/>
      <c r="K10" s="89"/>
    </row>
    <row r="11" spans="1:12" ht="15.75" x14ac:dyDescent="0.25">
      <c r="A11" s="109"/>
      <c r="B11" s="166"/>
      <c r="C11" s="113"/>
      <c r="D11" s="166"/>
      <c r="E11" s="166"/>
      <c r="F11" s="166"/>
      <c r="G11" s="166"/>
      <c r="H11" s="167"/>
      <c r="I11" s="169"/>
      <c r="J11" s="170" t="s">
        <v>145</v>
      </c>
      <c r="K11" s="89"/>
    </row>
    <row r="12" spans="1:12" ht="15.75" x14ac:dyDescent="0.25">
      <c r="A12" s="109"/>
      <c r="B12" s="166"/>
      <c r="C12" s="113"/>
      <c r="D12" s="166"/>
      <c r="E12" s="166"/>
      <c r="F12" s="166"/>
      <c r="G12" s="166"/>
      <c r="H12" s="170" t="s">
        <v>145</v>
      </c>
      <c r="I12" s="117" t="s">
        <v>81</v>
      </c>
      <c r="J12" s="11"/>
      <c r="K12" s="89"/>
    </row>
    <row r="13" spans="1:12" ht="15.75" x14ac:dyDescent="0.25">
      <c r="A13" s="163"/>
      <c r="B13" s="170"/>
      <c r="C13" s="170" t="s">
        <v>9</v>
      </c>
      <c r="D13" s="170" t="s">
        <v>11</v>
      </c>
      <c r="E13" s="170" t="s">
        <v>75</v>
      </c>
      <c r="F13" s="170" t="s">
        <v>130</v>
      </c>
      <c r="G13" s="170" t="s">
        <v>142</v>
      </c>
      <c r="H13" s="117"/>
      <c r="I13" s="170" t="s">
        <v>122</v>
      </c>
      <c r="J13" s="170" t="s">
        <v>134</v>
      </c>
      <c r="K13" s="11"/>
    </row>
    <row r="14" spans="1:12" s="39" customFormat="1" ht="15.75" x14ac:dyDescent="0.25">
      <c r="A14" s="162"/>
      <c r="B14" s="171" t="s">
        <v>145</v>
      </c>
      <c r="C14" s="171" t="s">
        <v>10</v>
      </c>
      <c r="D14" s="171" t="s">
        <v>82</v>
      </c>
      <c r="E14" s="171" t="s">
        <v>124</v>
      </c>
      <c r="F14" s="171" t="s">
        <v>124</v>
      </c>
      <c r="G14" s="171" t="s">
        <v>82</v>
      </c>
      <c r="H14" s="183"/>
      <c r="I14" s="172">
        <v>4.4999999999999998E-2</v>
      </c>
      <c r="J14" s="172" t="s">
        <v>42</v>
      </c>
      <c r="K14" s="172" t="s">
        <v>147</v>
      </c>
      <c r="L14" s="7"/>
    </row>
    <row r="15" spans="1:12" s="39" customFormat="1" ht="15.75" x14ac:dyDescent="0.25">
      <c r="A15" s="161"/>
      <c r="B15" s="174" t="s">
        <v>125</v>
      </c>
      <c r="C15" s="171"/>
      <c r="D15" s="171"/>
      <c r="E15" s="171"/>
      <c r="F15" s="171"/>
      <c r="G15" s="171"/>
      <c r="H15" s="184"/>
      <c r="I15" s="171"/>
      <c r="J15" s="171"/>
      <c r="K15" s="31"/>
      <c r="L15" s="7"/>
    </row>
    <row r="16" spans="1:12" ht="19.5" customHeight="1" x14ac:dyDescent="0.25">
      <c r="A16" s="160"/>
      <c r="B16" s="175">
        <f>'Company Payroll'!A67</f>
        <v>0</v>
      </c>
      <c r="C16" s="272">
        <f>'Company Payroll'!B67</f>
        <v>0</v>
      </c>
      <c r="D16" s="176">
        <f>APTAM!D16</f>
        <v>0</v>
      </c>
      <c r="E16" s="176">
        <f>'Company Payroll'!K67</f>
        <v>0</v>
      </c>
      <c r="F16" s="176">
        <f>'Company Payroll'!M67</f>
        <v>0</v>
      </c>
      <c r="G16" s="176">
        <f>D16+F16+E16</f>
        <v>0</v>
      </c>
      <c r="H16" s="88"/>
      <c r="I16" s="176">
        <f>IF(G16&gt;0, I$14*G16, I$14*0)</f>
        <v>0</v>
      </c>
      <c r="J16" s="216"/>
      <c r="K16" s="89"/>
    </row>
    <row r="17" spans="1:12" ht="19.5" customHeight="1" x14ac:dyDescent="0.25">
      <c r="A17" s="160"/>
      <c r="B17" s="175">
        <f>'Company Payroll'!A68</f>
        <v>0</v>
      </c>
      <c r="C17" s="272">
        <f>'Company Payroll'!B68</f>
        <v>0</v>
      </c>
      <c r="D17" s="176">
        <f>D16</f>
        <v>0</v>
      </c>
      <c r="E17" s="176">
        <f>APTAM!E17</f>
        <v>0</v>
      </c>
      <c r="F17" s="176">
        <f>F16</f>
        <v>0</v>
      </c>
      <c r="G17" s="176">
        <f>G16</f>
        <v>0</v>
      </c>
      <c r="H17" s="88"/>
      <c r="I17" s="176">
        <f>IF(G17&gt;0, I$14*G17, I$14*0)</f>
        <v>0</v>
      </c>
      <c r="J17" s="176"/>
      <c r="K17" s="685"/>
    </row>
    <row r="18" spans="1:12" ht="15.75" x14ac:dyDescent="0.25">
      <c r="A18" s="160"/>
      <c r="B18" s="175">
        <f>'Company Payroll'!A69</f>
        <v>0</v>
      </c>
      <c r="C18" s="272">
        <f>'Company Payroll'!B69</f>
        <v>0</v>
      </c>
      <c r="D18" s="176">
        <f>APTAM!D18</f>
        <v>0</v>
      </c>
      <c r="E18" s="176">
        <f>APTAM!E18</f>
        <v>0</v>
      </c>
      <c r="F18" s="176">
        <f>APTAM!F18</f>
        <v>0</v>
      </c>
      <c r="G18" s="176">
        <f>D18+E18+F18</f>
        <v>0</v>
      </c>
      <c r="H18" s="88"/>
      <c r="I18" s="176">
        <f>IF(G18&gt;0, I$14*G18, I$14*0)</f>
        <v>0</v>
      </c>
      <c r="J18" s="216"/>
      <c r="K18" s="337"/>
    </row>
    <row r="19" spans="1:12" ht="15.75" x14ac:dyDescent="0.25">
      <c r="A19" s="160"/>
      <c r="B19" s="93"/>
      <c r="C19" s="275"/>
      <c r="D19" s="88"/>
      <c r="E19" s="88"/>
      <c r="F19" s="88"/>
      <c r="G19" s="88"/>
      <c r="H19" s="88"/>
      <c r="I19" s="88"/>
      <c r="J19" s="88"/>
      <c r="K19" s="231"/>
    </row>
    <row r="20" spans="1:12" ht="15.75" x14ac:dyDescent="0.25">
      <c r="A20" s="160"/>
      <c r="B20" s="177" t="s">
        <v>120</v>
      </c>
      <c r="C20" s="276"/>
      <c r="D20" s="166"/>
      <c r="E20" s="166"/>
      <c r="F20" s="166"/>
      <c r="G20" s="166"/>
      <c r="H20" s="93"/>
      <c r="I20" s="166"/>
      <c r="J20" s="166"/>
      <c r="K20" s="231"/>
    </row>
    <row r="21" spans="1:12" ht="15.75" x14ac:dyDescent="0.25">
      <c r="A21" s="160"/>
      <c r="B21" s="175">
        <f>'Company Payroll'!A70</f>
        <v>0</v>
      </c>
      <c r="C21" s="272">
        <f>'Company Payroll'!B70</f>
        <v>0</v>
      </c>
      <c r="D21" s="176">
        <f>APTAM!D24</f>
        <v>0</v>
      </c>
      <c r="E21" s="176">
        <f>APTAM!E24</f>
        <v>0</v>
      </c>
      <c r="F21" s="176">
        <f>APTAM!F24</f>
        <v>0</v>
      </c>
      <c r="G21" s="176">
        <f>D21+E21+F21</f>
        <v>0</v>
      </c>
      <c r="H21" s="88"/>
      <c r="I21" s="176"/>
      <c r="J21" s="216"/>
      <c r="K21" s="337"/>
    </row>
    <row r="22" spans="1:12" ht="15.75" x14ac:dyDescent="0.25">
      <c r="A22" s="160"/>
      <c r="B22" s="175">
        <f>'Company Payroll'!A66</f>
        <v>0</v>
      </c>
      <c r="C22" s="272">
        <f>'Company Payroll'!B66</f>
        <v>0</v>
      </c>
      <c r="D22" s="176">
        <f>'Company Payroll'!D66</f>
        <v>0</v>
      </c>
      <c r="E22" s="176">
        <f>'Company Payroll'!K66</f>
        <v>0</v>
      </c>
      <c r="F22" s="176">
        <f>'Company Payroll'!M66</f>
        <v>0</v>
      </c>
      <c r="G22" s="176">
        <f>D22+E22+F22</f>
        <v>0</v>
      </c>
      <c r="H22" s="88"/>
      <c r="I22" s="176"/>
      <c r="J22" s="216"/>
      <c r="K22" s="337"/>
    </row>
    <row r="23" spans="1:12" ht="15.75" x14ac:dyDescent="0.25">
      <c r="A23" s="160"/>
      <c r="B23" s="175">
        <f>'Company Payroll'!A71</f>
        <v>0</v>
      </c>
      <c r="C23" s="272">
        <f>'Company Payroll'!B71</f>
        <v>0</v>
      </c>
      <c r="D23" s="176">
        <f>APTAM!D26</f>
        <v>0</v>
      </c>
      <c r="E23" s="176">
        <f>APTAM!E26</f>
        <v>0</v>
      </c>
      <c r="F23" s="176">
        <f>APTAM!F26</f>
        <v>0</v>
      </c>
      <c r="G23" s="176">
        <f>D23+E23+F23</f>
        <v>0</v>
      </c>
      <c r="H23" s="88"/>
      <c r="I23" s="176"/>
      <c r="J23" s="216"/>
      <c r="K23" s="337"/>
    </row>
    <row r="24" spans="1:12" ht="15.75" x14ac:dyDescent="0.25">
      <c r="A24" s="160"/>
      <c r="B24" s="175">
        <f>'Company Payroll'!A72</f>
        <v>0</v>
      </c>
      <c r="C24" s="272">
        <f>'Company Payroll'!B72</f>
        <v>0</v>
      </c>
      <c r="D24" s="176">
        <f>APTAM!D27</f>
        <v>0</v>
      </c>
      <c r="E24" s="176">
        <f>APTAM!E27</f>
        <v>0</v>
      </c>
      <c r="F24" s="176">
        <f>APTAM!F27</f>
        <v>0</v>
      </c>
      <c r="G24" s="176">
        <f>D24+F24</f>
        <v>0</v>
      </c>
      <c r="H24" s="88"/>
      <c r="I24" s="176"/>
      <c r="J24" s="216"/>
      <c r="K24" s="337"/>
    </row>
    <row r="25" spans="1:12" s="296" customFormat="1" ht="15.75" x14ac:dyDescent="0.25">
      <c r="A25" s="160"/>
      <c r="B25" s="93"/>
      <c r="C25" s="275"/>
      <c r="D25" s="88"/>
      <c r="E25" s="88"/>
      <c r="F25" s="88"/>
      <c r="G25" s="88"/>
      <c r="H25" s="88"/>
      <c r="I25" s="88"/>
      <c r="J25" s="88"/>
      <c r="K25" s="295"/>
      <c r="L25" s="7"/>
    </row>
    <row r="26" spans="1:12" s="296" customFormat="1" ht="16.5" thickBot="1" x14ac:dyDescent="0.3">
      <c r="A26" s="160"/>
      <c r="B26" s="93"/>
      <c r="C26" s="95"/>
      <c r="D26" s="88"/>
      <c r="E26" s="88"/>
      <c r="F26" s="88"/>
      <c r="G26" s="88"/>
      <c r="H26" s="88"/>
      <c r="I26" s="88"/>
      <c r="J26" s="88"/>
      <c r="K26" s="295"/>
      <c r="L26" s="7"/>
    </row>
    <row r="27" spans="1:12" ht="16.5" thickBot="1" x14ac:dyDescent="0.3">
      <c r="A27" s="109"/>
      <c r="B27" s="166"/>
      <c r="C27" s="178" t="s">
        <v>126</v>
      </c>
      <c r="D27" s="180">
        <f>SUM(D16:D26)</f>
        <v>0</v>
      </c>
      <c r="E27" s="180">
        <f>SUM(E16:E26)</f>
        <v>0</v>
      </c>
      <c r="F27" s="180">
        <f>SUM(F16:F26)</f>
        <v>0</v>
      </c>
      <c r="G27" s="180">
        <f>SUM(G16:G26)</f>
        <v>0</v>
      </c>
      <c r="H27" s="185"/>
      <c r="I27" s="180">
        <f>SUM(I16:I26)</f>
        <v>0</v>
      </c>
      <c r="J27" s="180">
        <f>SUM(J16:J26)</f>
        <v>0</v>
      </c>
      <c r="K27" s="231"/>
    </row>
    <row r="28" spans="1:12" ht="15.75" x14ac:dyDescent="0.25">
      <c r="A28" s="109"/>
      <c r="B28" s="166"/>
      <c r="C28" s="113"/>
      <c r="D28" s="166"/>
      <c r="E28" s="166"/>
      <c r="F28" s="166"/>
      <c r="G28" s="166"/>
      <c r="H28" s="93"/>
      <c r="I28" s="166"/>
      <c r="J28" s="89"/>
      <c r="K28" s="11"/>
    </row>
    <row r="29" spans="1:12" ht="15.75" x14ac:dyDescent="0.25">
      <c r="A29" s="115" t="s">
        <v>145</v>
      </c>
      <c r="B29" s="166"/>
      <c r="C29" s="113"/>
      <c r="D29" s="166"/>
      <c r="E29" s="166"/>
      <c r="F29" s="166"/>
      <c r="G29" s="170" t="s">
        <v>97</v>
      </c>
      <c r="H29" s="117"/>
      <c r="I29" s="294"/>
      <c r="J29" s="688"/>
      <c r="K29" s="11"/>
    </row>
    <row r="30" spans="1:12" ht="15.75" x14ac:dyDescent="0.25">
      <c r="A30" s="115"/>
      <c r="B30" s="166"/>
      <c r="C30" s="113"/>
      <c r="D30" s="166"/>
      <c r="E30" s="166"/>
      <c r="F30" s="166"/>
      <c r="G30" s="170"/>
      <c r="H30" s="170"/>
      <c r="I30" s="170"/>
      <c r="J30" s="89"/>
      <c r="K30" s="89"/>
    </row>
    <row r="31" spans="1:12" ht="15.75" x14ac:dyDescent="0.25">
      <c r="A31" s="115"/>
      <c r="B31" s="165" t="s">
        <v>18</v>
      </c>
      <c r="C31" s="113"/>
      <c r="D31" s="166"/>
      <c r="E31" s="166"/>
      <c r="F31" s="166"/>
      <c r="G31" s="170"/>
      <c r="H31" s="170"/>
      <c r="I31" s="170"/>
      <c r="J31" s="89"/>
      <c r="K31" s="89"/>
    </row>
    <row r="32" spans="1:12" ht="15.75" x14ac:dyDescent="0.25">
      <c r="A32" s="89"/>
      <c r="B32" s="166"/>
      <c r="C32" s="113"/>
      <c r="D32" s="166"/>
      <c r="E32" s="166"/>
      <c r="F32" s="166"/>
      <c r="G32" s="170"/>
      <c r="H32" s="170"/>
      <c r="I32" s="170"/>
      <c r="J32" s="89"/>
      <c r="K32" s="89"/>
    </row>
    <row r="33" spans="1:11" ht="15.75" x14ac:dyDescent="0.25">
      <c r="A33" s="115"/>
      <c r="B33" s="211" t="s">
        <v>407</v>
      </c>
      <c r="C33" s="113"/>
      <c r="D33" s="166"/>
      <c r="E33" s="166"/>
      <c r="F33" s="166"/>
      <c r="G33" s="166"/>
      <c r="H33" s="166"/>
      <c r="I33" s="166"/>
      <c r="J33" s="89"/>
      <c r="K33" s="89"/>
    </row>
    <row r="34" spans="1:11" ht="15.75" x14ac:dyDescent="0.25">
      <c r="A34" s="115"/>
      <c r="B34" s="210" t="s">
        <v>162</v>
      </c>
      <c r="C34" s="193"/>
      <c r="D34" s="192"/>
      <c r="E34" s="192"/>
      <c r="F34" s="192"/>
      <c r="G34" s="192"/>
      <c r="H34" s="192"/>
      <c r="I34" s="192"/>
      <c r="J34" s="11"/>
      <c r="K34" s="11"/>
    </row>
    <row r="35" spans="1:11" ht="15.75" x14ac:dyDescent="0.25">
      <c r="A35" s="40"/>
      <c r="B35" s="210" t="s">
        <v>408</v>
      </c>
      <c r="C35" s="193"/>
      <c r="D35" s="192"/>
      <c r="E35" s="192"/>
      <c r="F35" s="192"/>
      <c r="G35" s="192"/>
      <c r="H35" s="192"/>
      <c r="I35" s="192"/>
      <c r="J35" s="11"/>
      <c r="K35" s="11"/>
    </row>
    <row r="36" spans="1:11" x14ac:dyDescent="0.2">
      <c r="A36" s="35"/>
      <c r="B36" s="11"/>
      <c r="C36" s="13"/>
      <c r="D36" s="11"/>
      <c r="E36" s="11"/>
      <c r="F36" s="11"/>
      <c r="G36" s="11"/>
      <c r="H36" s="11"/>
      <c r="I36" s="11"/>
      <c r="J36" s="11"/>
      <c r="K36" s="11"/>
    </row>
  </sheetData>
  <mergeCells count="6">
    <mergeCell ref="E6:F6"/>
    <mergeCell ref="E8:F8"/>
    <mergeCell ref="A1:K1"/>
    <mergeCell ref="D3:G3"/>
    <mergeCell ref="A2:K2"/>
    <mergeCell ref="E5:F5"/>
  </mergeCells>
  <phoneticPr fontId="0" type="noConversion"/>
  <printOptions horizontalCentered="1"/>
  <pageMargins left="0.28999999999999998" right="0.25" top="0.75" bottom="0.28999999999999998" header="0.25" footer="0.25"/>
  <pageSetup scale="73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zoomScale="75" zoomScaleNormal="125" zoomScaleSheetLayoutView="75" zoomScalePageLayoutView="125" workbookViewId="0">
      <pane ySplit="13" topLeftCell="A41" activePane="bottomLeft" state="frozen"/>
      <selection activeCell="B1" sqref="B1"/>
      <selection pane="bottomLeft" activeCell="J57" sqref="J57"/>
    </sheetView>
  </sheetViews>
  <sheetFormatPr defaultColWidth="14.7109375" defaultRowHeight="12.75" x14ac:dyDescent="0.2"/>
  <cols>
    <col min="1" max="1" width="26.140625" style="7" customWidth="1"/>
    <col min="2" max="3" width="14.7109375" style="37" customWidth="1"/>
    <col min="4" max="4" width="12.42578125" style="7" customWidth="1"/>
    <col min="5" max="5" width="2.7109375" style="7" customWidth="1"/>
    <col min="6" max="6" width="11.7109375" style="7" customWidth="1"/>
    <col min="7" max="7" width="2.7109375" style="7" customWidth="1"/>
    <col min="8" max="8" width="11.7109375" style="7" customWidth="1"/>
    <col min="9" max="9" width="2.7109375" style="7" customWidth="1"/>
    <col min="10" max="10" width="12.42578125" style="7" customWidth="1"/>
    <col min="11" max="11" width="11.7109375" style="38" customWidth="1"/>
    <col min="12" max="13" width="11.7109375" style="7" customWidth="1"/>
    <col min="14" max="14" width="15.7109375" style="7" customWidth="1"/>
    <col min="15" max="16384" width="14.7109375" style="7"/>
  </cols>
  <sheetData>
    <row r="1" spans="1:18" ht="27" x14ac:dyDescent="0.25">
      <c r="A1" s="166"/>
      <c r="B1" s="113"/>
      <c r="C1" s="113"/>
      <c r="D1" s="202"/>
      <c r="E1" s="214" t="s">
        <v>144</v>
      </c>
      <c r="F1" s="214"/>
      <c r="G1" s="214"/>
      <c r="H1" s="166"/>
      <c r="I1" s="166"/>
      <c r="J1" s="166"/>
      <c r="K1" s="194"/>
      <c r="L1" s="89"/>
      <c r="M1" s="89"/>
      <c r="N1" s="205"/>
    </row>
    <row r="2" spans="1:18" ht="27" x14ac:dyDescent="0.25">
      <c r="A2" s="166"/>
      <c r="B2" s="113"/>
      <c r="C2" s="113"/>
      <c r="D2" s="202"/>
      <c r="E2" s="288" t="s">
        <v>19</v>
      </c>
      <c r="F2" s="288"/>
      <c r="G2" s="288"/>
      <c r="H2" s="166"/>
      <c r="I2" s="166"/>
      <c r="J2" s="166"/>
      <c r="K2" s="194"/>
      <c r="L2" s="89"/>
      <c r="M2" s="89"/>
      <c r="N2" s="205"/>
    </row>
    <row r="3" spans="1:18" ht="20.25" x14ac:dyDescent="0.25">
      <c r="A3" s="166"/>
      <c r="B3" s="113"/>
      <c r="C3" s="113"/>
      <c r="D3" s="202"/>
      <c r="E3" s="212" t="s">
        <v>5</v>
      </c>
      <c r="F3" s="212"/>
      <c r="G3" s="212"/>
      <c r="H3" s="166"/>
      <c r="I3" s="166"/>
      <c r="J3" s="166"/>
      <c r="K3" s="194"/>
      <c r="L3" s="89"/>
      <c r="M3" s="89"/>
      <c r="N3" s="205"/>
    </row>
    <row r="4" spans="1:18" ht="20.25" x14ac:dyDescent="0.25">
      <c r="A4" s="166"/>
      <c r="B4" s="113"/>
      <c r="C4" s="113"/>
      <c r="D4" s="202"/>
      <c r="E4" s="212" t="s">
        <v>17</v>
      </c>
      <c r="F4" s="212"/>
      <c r="G4" s="212"/>
      <c r="H4" s="166"/>
      <c r="I4" s="166"/>
      <c r="J4" s="166"/>
      <c r="K4" s="194"/>
      <c r="L4" s="89"/>
      <c r="M4" s="89"/>
      <c r="N4" s="205"/>
    </row>
    <row r="5" spans="1:18" ht="8.1" customHeight="1" x14ac:dyDescent="0.25">
      <c r="A5" s="166"/>
      <c r="B5" s="113"/>
      <c r="C5" s="113"/>
      <c r="D5" s="202"/>
      <c r="E5" s="213"/>
      <c r="F5" s="213"/>
      <c r="G5" s="213"/>
      <c r="H5" s="166"/>
      <c r="I5" s="166"/>
      <c r="J5" s="166"/>
      <c r="K5" s="194"/>
      <c r="L5" s="89"/>
      <c r="M5" s="89"/>
      <c r="N5" s="205"/>
    </row>
    <row r="6" spans="1:18" ht="15.75" x14ac:dyDescent="0.25">
      <c r="A6" s="165" t="str">
        <f>'Company Payroll'!C1</f>
        <v>SHOW NAME</v>
      </c>
      <c r="B6" s="113"/>
      <c r="C6" s="113"/>
      <c r="D6" s="113"/>
      <c r="E6" s="113" t="s">
        <v>194</v>
      </c>
      <c r="F6" s="113"/>
      <c r="G6" s="113"/>
      <c r="H6" s="166"/>
      <c r="I6" s="166"/>
      <c r="J6" s="166"/>
      <c r="K6" s="194"/>
      <c r="L6" s="89"/>
      <c r="M6" s="89"/>
      <c r="N6" s="205"/>
    </row>
    <row r="7" spans="1:18" ht="18" x14ac:dyDescent="0.25">
      <c r="A7" s="165" t="str">
        <f>'Company Payroll'!C2</f>
        <v>c/o DTE Management</v>
      </c>
      <c r="B7" s="166"/>
      <c r="C7" s="166"/>
      <c r="D7" s="723" t="str">
        <f>'Company Payroll'!A3</f>
        <v>MM/DD/YYYY</v>
      </c>
      <c r="E7" s="734"/>
      <c r="F7" s="734"/>
      <c r="G7" s="734"/>
      <c r="H7" s="734"/>
      <c r="I7" s="166"/>
      <c r="J7" s="166"/>
      <c r="K7" s="194"/>
      <c r="L7" s="89"/>
      <c r="M7" s="89"/>
      <c r="N7" s="205"/>
    </row>
    <row r="8" spans="1:18" ht="16.5" x14ac:dyDescent="0.3">
      <c r="A8" s="165" t="str">
        <f>'Company Payroll'!C3</f>
        <v>1501 Broadway, Suite 1304</v>
      </c>
      <c r="B8" s="113"/>
      <c r="C8" s="113"/>
      <c r="D8" s="354" t="s">
        <v>193</v>
      </c>
      <c r="E8" s="735" t="e">
        <f>D7-7</f>
        <v>#VALUE!</v>
      </c>
      <c r="F8" s="735"/>
      <c r="G8" s="735"/>
      <c r="H8" s="736"/>
      <c r="I8" s="736"/>
      <c r="J8" s="167" t="s">
        <v>48</v>
      </c>
      <c r="K8" s="168" t="str">
        <f>'Payment Summary'!I6</f>
        <v>XX-XXXXXXX</v>
      </c>
      <c r="L8" s="89"/>
      <c r="M8" s="89"/>
      <c r="N8" s="205"/>
    </row>
    <row r="9" spans="1:18" ht="15.75" x14ac:dyDescent="0.25">
      <c r="A9" s="165" t="str">
        <f>'Company Payroll'!C4</f>
        <v>New York, NY 10036</v>
      </c>
      <c r="B9" s="113"/>
      <c r="C9" s="113"/>
      <c r="D9" s="737"/>
      <c r="E9" s="737"/>
      <c r="F9" s="737"/>
      <c r="G9" s="737"/>
      <c r="H9" s="737"/>
      <c r="I9" s="11"/>
      <c r="J9" s="167" t="s">
        <v>23</v>
      </c>
      <c r="K9" s="169" t="str">
        <f>AEA!K9</f>
        <v>MM/DD/YYYY</v>
      </c>
      <c r="L9" s="89"/>
      <c r="M9" s="89"/>
      <c r="N9" s="205"/>
    </row>
    <row r="10" spans="1:18" ht="15.75" x14ac:dyDescent="0.25">
      <c r="A10" s="166"/>
      <c r="B10" s="113"/>
      <c r="C10" s="113"/>
      <c r="D10" s="166"/>
      <c r="E10" s="166"/>
      <c r="F10" s="166"/>
      <c r="G10" s="166"/>
      <c r="H10" s="166"/>
      <c r="I10" s="11"/>
      <c r="J10" s="89"/>
      <c r="K10" s="89"/>
      <c r="L10" s="89"/>
      <c r="M10" s="89"/>
      <c r="N10" s="205"/>
    </row>
    <row r="11" spans="1:18" s="39" customFormat="1" ht="15.75" x14ac:dyDescent="0.25">
      <c r="A11" s="203"/>
      <c r="B11" s="171" t="s">
        <v>105</v>
      </c>
      <c r="C11" s="171"/>
      <c r="D11" s="196"/>
      <c r="E11" s="171"/>
      <c r="F11" s="171"/>
      <c r="G11" s="171"/>
      <c r="H11" s="171"/>
      <c r="I11" s="171"/>
      <c r="J11" s="171"/>
      <c r="K11" s="171" t="s">
        <v>145</v>
      </c>
      <c r="L11" s="114"/>
      <c r="M11" s="114"/>
      <c r="N11" s="205"/>
    </row>
    <row r="12" spans="1:18" s="39" customFormat="1" ht="15.75" x14ac:dyDescent="0.25">
      <c r="A12" s="203"/>
      <c r="B12" s="171" t="s">
        <v>106</v>
      </c>
      <c r="C12" s="171"/>
      <c r="D12" s="196" t="s">
        <v>57</v>
      </c>
      <c r="E12" s="171"/>
      <c r="F12" s="171" t="s">
        <v>58</v>
      </c>
      <c r="G12" s="171"/>
      <c r="H12" s="171" t="s">
        <v>130</v>
      </c>
      <c r="I12" s="171"/>
      <c r="J12" s="171" t="s">
        <v>129</v>
      </c>
      <c r="K12" s="171" t="s">
        <v>121</v>
      </c>
      <c r="L12" s="171" t="s">
        <v>0</v>
      </c>
      <c r="M12" s="171" t="s">
        <v>179</v>
      </c>
      <c r="N12" s="205"/>
    </row>
    <row r="13" spans="1:18" s="39" customFormat="1" ht="15.75" x14ac:dyDescent="0.25">
      <c r="A13" s="184" t="s">
        <v>141</v>
      </c>
      <c r="B13" s="184" t="s">
        <v>66</v>
      </c>
      <c r="C13" s="184" t="s">
        <v>309</v>
      </c>
      <c r="D13" s="206" t="s">
        <v>82</v>
      </c>
      <c r="E13" s="184"/>
      <c r="F13" s="184" t="s">
        <v>82</v>
      </c>
      <c r="G13" s="184"/>
      <c r="H13" s="455">
        <v>0.04</v>
      </c>
      <c r="I13" s="184"/>
      <c r="J13" s="207">
        <f>'Company Payroll'!S77</f>
        <v>3.5000000000000003E-2</v>
      </c>
      <c r="K13" s="206" t="s">
        <v>376</v>
      </c>
      <c r="L13" s="509">
        <v>9.8100000000000007E-2</v>
      </c>
      <c r="M13" s="208"/>
      <c r="N13" s="171" t="s">
        <v>147</v>
      </c>
      <c r="R13" s="528">
        <f>SUM(K15:K56)</f>
        <v>0</v>
      </c>
    </row>
    <row r="14" spans="1:18" ht="15.75" x14ac:dyDescent="0.25">
      <c r="A14" s="191">
        <f>'Company Payroll'!A78</f>
        <v>0</v>
      </c>
      <c r="B14" s="272">
        <f>'Company Payroll'!B78</f>
        <v>0</v>
      </c>
      <c r="C14" s="176">
        <f>D14+F14+H14</f>
        <v>0</v>
      </c>
      <c r="D14" s="176">
        <f>'Company Payroll'!G78+'Company Payroll'!M78+'Company Payroll'!O78</f>
        <v>0</v>
      </c>
      <c r="E14" s="88"/>
      <c r="F14" s="176">
        <f>'Company Payroll'!J78</f>
        <v>0</v>
      </c>
      <c r="G14" s="88"/>
      <c r="H14" s="176">
        <f>'Company Payroll'!Q78</f>
        <v>0</v>
      </c>
      <c r="I14" s="88"/>
      <c r="J14" s="176">
        <f>(D14+F14+H14)*J$13</f>
        <v>0</v>
      </c>
      <c r="K14" s="216">
        <f>M14*25.335</f>
        <v>0</v>
      </c>
      <c r="L14" s="513">
        <f>(D14+F14+H14)*L$13</f>
        <v>0</v>
      </c>
      <c r="M14" s="204">
        <f>'Company Payroll'!U78</f>
        <v>0</v>
      </c>
      <c r="N14" s="368"/>
      <c r="O14" s="364"/>
    </row>
    <row r="15" spans="1:18" ht="15.75" x14ac:dyDescent="0.25">
      <c r="A15" s="191">
        <f>'Company Payroll'!A79</f>
        <v>0</v>
      </c>
      <c r="B15" s="272">
        <f>'Company Payroll'!B79</f>
        <v>0</v>
      </c>
      <c r="C15" s="176">
        <f>D15+F15+H15</f>
        <v>0</v>
      </c>
      <c r="D15" s="176">
        <f>'Company Payroll'!G79+'Company Payroll'!M79+'Company Payroll'!O79</f>
        <v>0</v>
      </c>
      <c r="E15" s="88"/>
      <c r="F15" s="176">
        <f>'Company Payroll'!J79</f>
        <v>0</v>
      </c>
      <c r="G15" s="88"/>
      <c r="H15" s="176">
        <f>'Company Payroll'!Q79</f>
        <v>0</v>
      </c>
      <c r="I15" s="88"/>
      <c r="J15" s="176">
        <f>(D15+F15+H15)*J$13</f>
        <v>0</v>
      </c>
      <c r="K15" s="216">
        <f>M15*25.335</f>
        <v>0</v>
      </c>
      <c r="L15" s="513">
        <f t="shared" ref="L15:L52" si="0">(D15+F15+H15)*L$13</f>
        <v>0</v>
      </c>
      <c r="M15" s="204">
        <f>'Company Payroll'!U79</f>
        <v>0</v>
      </c>
      <c r="N15" s="205"/>
      <c r="O15" s="364" t="s">
        <v>306</v>
      </c>
    </row>
    <row r="16" spans="1:18" ht="15.75" x14ac:dyDescent="0.25">
      <c r="A16" s="191">
        <f>'Company Payroll'!A80</f>
        <v>0</v>
      </c>
      <c r="B16" s="272">
        <f>'Company Payroll'!B80</f>
        <v>0</v>
      </c>
      <c r="C16" s="176">
        <f>D16+F16+H16</f>
        <v>0</v>
      </c>
      <c r="D16" s="176">
        <f>'Company Payroll'!G80+'Company Payroll'!M80+'Company Payroll'!O80</f>
        <v>0</v>
      </c>
      <c r="E16" s="88"/>
      <c r="F16" s="176">
        <f>'Company Payroll'!J80</f>
        <v>0</v>
      </c>
      <c r="G16" s="88"/>
      <c r="H16" s="176">
        <f>'Company Payroll'!Q80</f>
        <v>0</v>
      </c>
      <c r="I16" s="88"/>
      <c r="J16" s="176">
        <f>(D16+F16+H16)*J$13</f>
        <v>0</v>
      </c>
      <c r="K16" s="216">
        <f>M16*25.335</f>
        <v>0</v>
      </c>
      <c r="L16" s="176">
        <f>(D16+F16+H16)*L$13</f>
        <v>0</v>
      </c>
      <c r="M16" s="204">
        <f>'Company Payroll'!U80</f>
        <v>0</v>
      </c>
      <c r="N16" s="205"/>
      <c r="O16" s="364"/>
    </row>
    <row r="17" spans="1:15" ht="15.75" x14ac:dyDescent="0.25">
      <c r="A17" s="191">
        <f>'Company Payroll'!A81</f>
        <v>0</v>
      </c>
      <c r="B17" s="272">
        <f>'Company Payroll'!B81</f>
        <v>0</v>
      </c>
      <c r="C17" s="176">
        <f>D17+F17+H17</f>
        <v>0</v>
      </c>
      <c r="D17" s="176">
        <f>'Company Payroll'!G81+'Company Payroll'!M81+'Company Payroll'!O81</f>
        <v>0</v>
      </c>
      <c r="E17" s="88"/>
      <c r="F17" s="176">
        <f>'Company Payroll'!J81</f>
        <v>0</v>
      </c>
      <c r="G17" s="88"/>
      <c r="H17" s="176">
        <f>'Company Payroll'!Q81</f>
        <v>0</v>
      </c>
      <c r="I17" s="88"/>
      <c r="J17" s="176">
        <f>(D17+F17+H17)*J$13</f>
        <v>0</v>
      </c>
      <c r="K17" s="216">
        <f>M17*25.335</f>
        <v>0</v>
      </c>
      <c r="L17" s="513">
        <f t="shared" si="0"/>
        <v>0</v>
      </c>
      <c r="M17" s="204">
        <f>'Company Payroll'!U81</f>
        <v>0</v>
      </c>
      <c r="N17" s="205"/>
      <c r="O17" s="364" t="s">
        <v>306</v>
      </c>
    </row>
    <row r="18" spans="1:15" ht="15.75" x14ac:dyDescent="0.25">
      <c r="A18" s="93"/>
      <c r="B18" s="275"/>
      <c r="C18" s="275"/>
      <c r="D18" s="88"/>
      <c r="E18" s="88"/>
      <c r="F18" s="88"/>
      <c r="G18" s="88"/>
      <c r="H18" s="88"/>
      <c r="I18" s="88"/>
      <c r="J18" s="88"/>
      <c r="K18" s="287"/>
      <c r="L18" s="88"/>
      <c r="M18" s="407"/>
      <c r="N18" s="205"/>
      <c r="O18" s="498"/>
    </row>
    <row r="19" spans="1:15" ht="15.75" x14ac:dyDescent="0.25">
      <c r="A19" s="191">
        <f>'Company Payroll'!A84</f>
        <v>0</v>
      </c>
      <c r="B19" s="272">
        <f>'Company Payroll'!B84</f>
        <v>0</v>
      </c>
      <c r="C19" s="176">
        <f>D19+F19+H19</f>
        <v>0</v>
      </c>
      <c r="D19" s="176">
        <f>'Company Payroll'!G84+'Company Payroll'!M84+'Company Payroll'!O84</f>
        <v>0</v>
      </c>
      <c r="E19" s="88"/>
      <c r="F19" s="176">
        <f>'Company Payroll'!J84</f>
        <v>0</v>
      </c>
      <c r="G19" s="88"/>
      <c r="H19" s="176">
        <f>'Company Payroll'!Q84</f>
        <v>0</v>
      </c>
      <c r="I19" s="88"/>
      <c r="J19" s="176">
        <f>(D19+F19+H19)*J$13</f>
        <v>0</v>
      </c>
      <c r="K19" s="216">
        <f t="shared" ref="K19" si="1">M19*25.335</f>
        <v>0</v>
      </c>
      <c r="L19" s="176">
        <f>(D19+F19+H19)*L$13</f>
        <v>0</v>
      </c>
      <c r="M19" s="204">
        <f>'Company Payroll'!U84</f>
        <v>0</v>
      </c>
      <c r="N19" s="205"/>
      <c r="O19" s="498"/>
    </row>
    <row r="20" spans="1:15" ht="15.75" x14ac:dyDescent="0.25">
      <c r="A20" s="191">
        <f>'Company Payroll'!A85</f>
        <v>0</v>
      </c>
      <c r="B20" s="272">
        <f>'Company Payroll'!B85</f>
        <v>0</v>
      </c>
      <c r="C20" s="176">
        <f>D20+F20+H20</f>
        <v>0</v>
      </c>
      <c r="D20" s="176">
        <f>'Company Payroll'!G85+'Company Payroll'!M85+'Company Payroll'!O85</f>
        <v>0</v>
      </c>
      <c r="E20" s="88"/>
      <c r="F20" s="176">
        <f>'Company Payroll'!J85</f>
        <v>0</v>
      </c>
      <c r="G20" s="88"/>
      <c r="H20" s="176">
        <f>'Company Payroll'!Q85</f>
        <v>0</v>
      </c>
      <c r="I20" s="88"/>
      <c r="J20" s="513">
        <f>((D20+F20+H20)*J$13)</f>
        <v>0</v>
      </c>
      <c r="K20" s="697">
        <f t="shared" ref="K20" si="2">M20*25.335</f>
        <v>0</v>
      </c>
      <c r="L20" s="513">
        <f>((D20+F20+H20)*L$13)</f>
        <v>0</v>
      </c>
      <c r="M20" s="204">
        <f>'Company Payroll'!U85</f>
        <v>0</v>
      </c>
      <c r="N20" s="205"/>
      <c r="O20" s="498"/>
    </row>
    <row r="21" spans="1:15" ht="15.75" x14ac:dyDescent="0.25">
      <c r="A21" s="191">
        <f>'Company Payroll'!A86</f>
        <v>0</v>
      </c>
      <c r="B21" s="272">
        <f>'Company Payroll'!B86</f>
        <v>0</v>
      </c>
      <c r="C21" s="176">
        <f>D21+F21+H21</f>
        <v>0</v>
      </c>
      <c r="D21" s="176">
        <f>'Company Payroll'!G86+'Company Payroll'!M86+'Company Payroll'!O86</f>
        <v>0</v>
      </c>
      <c r="E21" s="88"/>
      <c r="F21" s="176">
        <f>'Company Payroll'!J86</f>
        <v>0</v>
      </c>
      <c r="G21" s="88"/>
      <c r="H21" s="176">
        <f>'Company Payroll'!Q86</f>
        <v>0</v>
      </c>
      <c r="I21" s="88"/>
      <c r="J21" s="176">
        <f>(D21+F21+H21)*J$13</f>
        <v>0</v>
      </c>
      <c r="K21" s="216">
        <f t="shared" ref="K21:K56" si="3">M21*25.335</f>
        <v>0</v>
      </c>
      <c r="L21" s="176">
        <f>(D21+F21+H21)*L$13</f>
        <v>0</v>
      </c>
      <c r="M21" s="204">
        <f>'Company Payroll'!U86</f>
        <v>0</v>
      </c>
      <c r="N21" s="205"/>
      <c r="O21" s="364"/>
    </row>
    <row r="22" spans="1:15" ht="15.75" x14ac:dyDescent="0.25">
      <c r="A22" s="191">
        <f>'Company Payroll'!A87</f>
        <v>0</v>
      </c>
      <c r="B22" s="272">
        <f>'Company Payroll'!B87</f>
        <v>0</v>
      </c>
      <c r="C22" s="176">
        <f>D22+F22+H22</f>
        <v>0</v>
      </c>
      <c r="D22" s="176">
        <f>'Company Payroll'!G87+'Company Payroll'!M87+'Company Payroll'!O87</f>
        <v>0</v>
      </c>
      <c r="E22" s="88"/>
      <c r="F22" s="176">
        <f>'Company Payroll'!J87</f>
        <v>0</v>
      </c>
      <c r="G22" s="88"/>
      <c r="H22" s="176">
        <f>'Company Payroll'!Q87</f>
        <v>0</v>
      </c>
      <c r="I22" s="88"/>
      <c r="J22" s="176">
        <f>(D22+F22+H22)*J$13</f>
        <v>0</v>
      </c>
      <c r="K22" s="216">
        <f t="shared" si="3"/>
        <v>0</v>
      </c>
      <c r="L22" s="176">
        <f>(D22+F22+H22)*L$13</f>
        <v>0</v>
      </c>
      <c r="M22" s="204">
        <f>'Company Payroll'!U87</f>
        <v>0</v>
      </c>
      <c r="N22" s="205"/>
      <c r="O22" s="364"/>
    </row>
    <row r="23" spans="1:15" ht="15.75" x14ac:dyDescent="0.25">
      <c r="A23" s="191">
        <f>'Company Payroll'!A88</f>
        <v>0</v>
      </c>
      <c r="B23" s="272">
        <f>'Company Payroll'!B88</f>
        <v>0</v>
      </c>
      <c r="C23" s="176">
        <f>D23+F23+H23</f>
        <v>0</v>
      </c>
      <c r="D23" s="176">
        <f>'Company Payroll'!G88+'Company Payroll'!M88+'Company Payroll'!O88</f>
        <v>0</v>
      </c>
      <c r="E23" s="88"/>
      <c r="F23" s="176">
        <f>'Company Payroll'!J88</f>
        <v>0</v>
      </c>
      <c r="G23" s="88"/>
      <c r="H23" s="176">
        <f>'Company Payroll'!Q88</f>
        <v>0</v>
      </c>
      <c r="I23" s="88"/>
      <c r="J23" s="176">
        <f>(D23+F23+H23)*J$13</f>
        <v>0</v>
      </c>
      <c r="K23" s="216">
        <f t="shared" si="3"/>
        <v>0</v>
      </c>
      <c r="L23" s="176">
        <f>(D23+F23+H23)*L$13</f>
        <v>0</v>
      </c>
      <c r="M23" s="204">
        <f>'Company Payroll'!U88</f>
        <v>0</v>
      </c>
      <c r="N23" s="205"/>
      <c r="O23" s="364"/>
    </row>
    <row r="24" spans="1:15" ht="15.75" x14ac:dyDescent="0.25">
      <c r="A24" s="191">
        <f>'Company Payroll'!A89</f>
        <v>0</v>
      </c>
      <c r="B24" s="272">
        <f>'Company Payroll'!B89</f>
        <v>0</v>
      </c>
      <c r="C24" s="176">
        <f t="shared" ref="C24:C56" si="4">D24+F24+H24</f>
        <v>0</v>
      </c>
      <c r="D24" s="176">
        <f>'Company Payroll'!G89+'Company Payroll'!M89+'Company Payroll'!O89</f>
        <v>0</v>
      </c>
      <c r="E24" s="88"/>
      <c r="F24" s="176">
        <f>'Company Payroll'!J89</f>
        <v>0</v>
      </c>
      <c r="G24" s="88"/>
      <c r="H24" s="176">
        <f>'Company Payroll'!Q89</f>
        <v>0</v>
      </c>
      <c r="I24" s="88"/>
      <c r="J24" s="176">
        <f t="shared" ref="J24:J52" si="5">(D24+F24+H24)*J$13</f>
        <v>0</v>
      </c>
      <c r="K24" s="216">
        <f t="shared" si="3"/>
        <v>0</v>
      </c>
      <c r="L24" s="176">
        <f t="shared" si="0"/>
        <v>0</v>
      </c>
      <c r="M24" s="204">
        <f>'Company Payroll'!U89</f>
        <v>0</v>
      </c>
      <c r="N24" s="205"/>
      <c r="O24" s="364"/>
    </row>
    <row r="25" spans="1:15" ht="15.75" x14ac:dyDescent="0.25">
      <c r="A25" s="191">
        <f>'Company Payroll'!A90</f>
        <v>0</v>
      </c>
      <c r="B25" s="272">
        <f>'Company Payroll'!B90</f>
        <v>0</v>
      </c>
      <c r="C25" s="176">
        <f t="shared" si="4"/>
        <v>0</v>
      </c>
      <c r="D25" s="176">
        <f>'Company Payroll'!G90+'Company Payroll'!M90+'Company Payroll'!O90</f>
        <v>0</v>
      </c>
      <c r="E25" s="88"/>
      <c r="F25" s="176">
        <f>'Company Payroll'!J90</f>
        <v>0</v>
      </c>
      <c r="G25" s="88"/>
      <c r="H25" s="176">
        <f>'Company Payroll'!Q90</f>
        <v>0</v>
      </c>
      <c r="I25" s="88"/>
      <c r="J25" s="176">
        <f t="shared" si="5"/>
        <v>0</v>
      </c>
      <c r="K25" s="216">
        <f t="shared" si="3"/>
        <v>0</v>
      </c>
      <c r="L25" s="176">
        <f t="shared" si="0"/>
        <v>0</v>
      </c>
      <c r="M25" s="204">
        <f>'Company Payroll'!U90</f>
        <v>0</v>
      </c>
      <c r="N25" s="205"/>
      <c r="O25" s="364"/>
    </row>
    <row r="26" spans="1:15" ht="15.75" x14ac:dyDescent="0.25">
      <c r="A26" s="191">
        <f>'Company Payroll'!A91</f>
        <v>0</v>
      </c>
      <c r="B26" s="272">
        <f>'Company Payroll'!B91</f>
        <v>0</v>
      </c>
      <c r="C26" s="176">
        <f>D26+F26+H26</f>
        <v>0</v>
      </c>
      <c r="D26" s="176">
        <f>'Company Payroll'!G91+'Company Payroll'!M91+'Company Payroll'!O91</f>
        <v>0</v>
      </c>
      <c r="E26" s="88"/>
      <c r="F26" s="176">
        <f>'Company Payroll'!J91</f>
        <v>0</v>
      </c>
      <c r="G26" s="88"/>
      <c r="H26" s="176">
        <f>'Company Payroll'!Q91</f>
        <v>0</v>
      </c>
      <c r="I26" s="88"/>
      <c r="J26" s="176">
        <f>(D26+F26+H26)*J$13</f>
        <v>0</v>
      </c>
      <c r="K26" s="216">
        <f t="shared" si="3"/>
        <v>0</v>
      </c>
      <c r="L26" s="176">
        <f>(D26+F26+H26)*L$13</f>
        <v>0</v>
      </c>
      <c r="M26" s="204">
        <f>'Company Payroll'!U91</f>
        <v>0</v>
      </c>
      <c r="N26" s="205"/>
      <c r="O26" s="364"/>
    </row>
    <row r="27" spans="1:15" ht="15.75" x14ac:dyDescent="0.25">
      <c r="A27" s="191">
        <f>'Company Payroll'!A92</f>
        <v>0</v>
      </c>
      <c r="B27" s="272">
        <f>'Company Payroll'!B92</f>
        <v>0</v>
      </c>
      <c r="C27" s="176">
        <f>D27+F27+H27</f>
        <v>0</v>
      </c>
      <c r="D27" s="176">
        <f>'Company Payroll'!G92+'Company Payroll'!M92+'Company Payroll'!O92</f>
        <v>0</v>
      </c>
      <c r="E27" s="88"/>
      <c r="F27" s="176">
        <f>'Company Payroll'!J92</f>
        <v>0</v>
      </c>
      <c r="G27" s="88"/>
      <c r="H27" s="176">
        <f>'Company Payroll'!Q92</f>
        <v>0</v>
      </c>
      <c r="I27" s="88"/>
      <c r="J27" s="176">
        <f>(D27+F27+H27)*J$13</f>
        <v>0</v>
      </c>
      <c r="K27" s="216">
        <f t="shared" si="3"/>
        <v>0</v>
      </c>
      <c r="L27" s="176">
        <f>(D27+F27+H27)*L$13</f>
        <v>0</v>
      </c>
      <c r="M27" s="204">
        <f>'Company Payroll'!U92</f>
        <v>0</v>
      </c>
      <c r="N27" s="205"/>
      <c r="O27" s="364"/>
    </row>
    <row r="28" spans="1:15" ht="15.75" x14ac:dyDescent="0.25">
      <c r="A28" s="191">
        <f>'Company Payroll'!A93</f>
        <v>0</v>
      </c>
      <c r="B28" s="272">
        <f>'Company Payroll'!B93</f>
        <v>0</v>
      </c>
      <c r="C28" s="176">
        <f t="shared" si="4"/>
        <v>0</v>
      </c>
      <c r="D28" s="176">
        <f>'Company Payroll'!G93+'Company Payroll'!M93+'Company Payroll'!O93</f>
        <v>0</v>
      </c>
      <c r="E28" s="88"/>
      <c r="F28" s="176">
        <f>'Company Payroll'!J93</f>
        <v>0</v>
      </c>
      <c r="G28" s="88"/>
      <c r="H28" s="176">
        <f>'Company Payroll'!Q93</f>
        <v>0</v>
      </c>
      <c r="I28" s="88"/>
      <c r="J28" s="176">
        <f t="shared" si="5"/>
        <v>0</v>
      </c>
      <c r="K28" s="216">
        <f t="shared" si="3"/>
        <v>0</v>
      </c>
      <c r="L28" s="176">
        <f t="shared" si="0"/>
        <v>0</v>
      </c>
      <c r="M28" s="204">
        <f>'Company Payroll'!U93</f>
        <v>0</v>
      </c>
      <c r="N28" s="205"/>
      <c r="O28" s="364"/>
    </row>
    <row r="29" spans="1:15" ht="15.75" x14ac:dyDescent="0.25">
      <c r="A29" s="191">
        <f>'Company Payroll'!A94</f>
        <v>0</v>
      </c>
      <c r="B29" s="272">
        <f>'Company Payroll'!B94</f>
        <v>0</v>
      </c>
      <c r="C29" s="176">
        <f>D29+F29+H29</f>
        <v>0</v>
      </c>
      <c r="D29" s="176">
        <f>'Company Payroll'!G94+'Company Payroll'!M94+'Company Payroll'!O94</f>
        <v>0</v>
      </c>
      <c r="E29" s="88"/>
      <c r="F29" s="176">
        <f>'Company Payroll'!J94</f>
        <v>0</v>
      </c>
      <c r="G29" s="88"/>
      <c r="H29" s="176">
        <f>'Company Payroll'!Q94</f>
        <v>0</v>
      </c>
      <c r="I29" s="88"/>
      <c r="J29" s="176">
        <f>(D29+F29+H29)*J$13</f>
        <v>0</v>
      </c>
      <c r="K29" s="216">
        <f t="shared" si="3"/>
        <v>0</v>
      </c>
      <c r="L29" s="176">
        <f>(D29+F29+H29)*L$13</f>
        <v>0</v>
      </c>
      <c r="M29" s="204">
        <f>'Company Payroll'!U94</f>
        <v>0</v>
      </c>
      <c r="N29" s="205"/>
      <c r="O29" s="364"/>
    </row>
    <row r="30" spans="1:15" ht="15.75" x14ac:dyDescent="0.25">
      <c r="A30" s="191">
        <f>'Company Payroll'!A95</f>
        <v>0</v>
      </c>
      <c r="B30" s="272">
        <f>'Company Payroll'!B95</f>
        <v>0</v>
      </c>
      <c r="C30" s="176">
        <f t="shared" si="4"/>
        <v>0</v>
      </c>
      <c r="D30" s="176">
        <f>'Company Payroll'!G95+'Company Payroll'!M95+'Company Payroll'!O95</f>
        <v>0</v>
      </c>
      <c r="E30" s="88"/>
      <c r="F30" s="176">
        <f>'Company Payroll'!J95</f>
        <v>0</v>
      </c>
      <c r="G30" s="88"/>
      <c r="H30" s="176">
        <f>'Company Payroll'!Q95</f>
        <v>0</v>
      </c>
      <c r="I30" s="88"/>
      <c r="J30" s="176">
        <f t="shared" si="5"/>
        <v>0</v>
      </c>
      <c r="K30" s="216">
        <f t="shared" si="3"/>
        <v>0</v>
      </c>
      <c r="L30" s="176">
        <f t="shared" si="0"/>
        <v>0</v>
      </c>
      <c r="M30" s="204">
        <f>'Company Payroll'!U95</f>
        <v>0</v>
      </c>
      <c r="N30" s="205"/>
      <c r="O30" s="364"/>
    </row>
    <row r="31" spans="1:15" ht="15.75" x14ac:dyDescent="0.25">
      <c r="A31" s="191">
        <f>'Company Payroll'!A96</f>
        <v>0</v>
      </c>
      <c r="B31" s="272">
        <f>'Company Payroll'!B96</f>
        <v>0</v>
      </c>
      <c r="C31" s="176">
        <f t="shared" si="4"/>
        <v>0</v>
      </c>
      <c r="D31" s="176">
        <f>'Company Payroll'!G96+'Company Payroll'!M96+'Company Payroll'!O96</f>
        <v>0</v>
      </c>
      <c r="E31" s="88"/>
      <c r="F31" s="176">
        <f>'Company Payroll'!J96</f>
        <v>0</v>
      </c>
      <c r="G31" s="88"/>
      <c r="H31" s="176">
        <f>'Company Payroll'!Q96</f>
        <v>0</v>
      </c>
      <c r="I31" s="88"/>
      <c r="J31" s="176">
        <f t="shared" si="5"/>
        <v>0</v>
      </c>
      <c r="K31" s="216">
        <f t="shared" si="3"/>
        <v>0</v>
      </c>
      <c r="L31" s="176">
        <f t="shared" si="0"/>
        <v>0</v>
      </c>
      <c r="M31" s="204">
        <f>'Company Payroll'!U96</f>
        <v>0</v>
      </c>
      <c r="N31" s="205"/>
      <c r="O31" s="364"/>
    </row>
    <row r="32" spans="1:15" ht="15.75" x14ac:dyDescent="0.25">
      <c r="A32" s="191">
        <f>'Company Payroll'!A97</f>
        <v>0</v>
      </c>
      <c r="B32" s="272">
        <f>'Company Payroll'!B97</f>
        <v>0</v>
      </c>
      <c r="C32" s="176">
        <f t="shared" ref="C32" si="6">D32+F32+H32</f>
        <v>0</v>
      </c>
      <c r="D32" s="176">
        <f>'Company Payroll'!G97+'Company Payroll'!M97+'Company Payroll'!O97</f>
        <v>0</v>
      </c>
      <c r="E32" s="88"/>
      <c r="F32" s="176">
        <f>'Company Payroll'!J97</f>
        <v>0</v>
      </c>
      <c r="G32" s="88"/>
      <c r="H32" s="176">
        <f>'Company Payroll'!Q97</f>
        <v>0</v>
      </c>
      <c r="I32" s="88"/>
      <c r="J32" s="176">
        <f t="shared" ref="J32" si="7">(D32+F32+H32)*J$13</f>
        <v>0</v>
      </c>
      <c r="K32" s="216">
        <f t="shared" ref="K32" si="8">M32*25.335</f>
        <v>0</v>
      </c>
      <c r="L32" s="176">
        <f>(D32+F32+H32)*L$13</f>
        <v>0</v>
      </c>
      <c r="M32" s="204">
        <f>'Company Payroll'!U97</f>
        <v>0</v>
      </c>
      <c r="N32" s="205"/>
      <c r="O32" s="364"/>
    </row>
    <row r="33" spans="1:15" ht="15.75" x14ac:dyDescent="0.25">
      <c r="A33" s="191">
        <f>'Company Payroll'!A98</f>
        <v>0</v>
      </c>
      <c r="B33" s="272">
        <f>'Company Payroll'!B98</f>
        <v>0</v>
      </c>
      <c r="C33" s="176">
        <f t="shared" si="4"/>
        <v>0</v>
      </c>
      <c r="D33" s="176">
        <f>'Company Payroll'!G98+'Company Payroll'!M98+'Company Payroll'!O98</f>
        <v>0</v>
      </c>
      <c r="E33" s="88"/>
      <c r="F33" s="176">
        <f>'Company Payroll'!J98</f>
        <v>0</v>
      </c>
      <c r="G33" s="88"/>
      <c r="H33" s="176">
        <f>'Company Payroll'!Q98</f>
        <v>0</v>
      </c>
      <c r="I33" s="88"/>
      <c r="J33" s="176">
        <f t="shared" si="5"/>
        <v>0</v>
      </c>
      <c r="K33" s="216">
        <f t="shared" si="3"/>
        <v>0</v>
      </c>
      <c r="L33" s="176">
        <f t="shared" si="0"/>
        <v>0</v>
      </c>
      <c r="M33" s="204">
        <f>'Company Payroll'!U98</f>
        <v>0</v>
      </c>
      <c r="N33" s="205"/>
      <c r="O33" s="364"/>
    </row>
    <row r="34" spans="1:15" ht="15.75" x14ac:dyDescent="0.25">
      <c r="A34" s="191">
        <f>'Company Payroll'!A100</f>
        <v>0</v>
      </c>
      <c r="B34" s="272">
        <f>'Company Payroll'!B100</f>
        <v>0</v>
      </c>
      <c r="C34" s="176">
        <f t="shared" si="4"/>
        <v>0</v>
      </c>
      <c r="D34" s="176">
        <f>'Company Payroll'!G100+'Company Payroll'!M100+'Company Payroll'!O100</f>
        <v>0</v>
      </c>
      <c r="E34" s="88"/>
      <c r="F34" s="176">
        <f>'Company Payroll'!J100</f>
        <v>0</v>
      </c>
      <c r="G34" s="88"/>
      <c r="H34" s="176">
        <f>'Company Payroll'!Q100</f>
        <v>0</v>
      </c>
      <c r="I34" s="88"/>
      <c r="J34" s="176">
        <f t="shared" si="5"/>
        <v>0</v>
      </c>
      <c r="K34" s="216">
        <f t="shared" si="3"/>
        <v>0</v>
      </c>
      <c r="L34" s="176">
        <f t="shared" si="0"/>
        <v>0</v>
      </c>
      <c r="M34" s="204">
        <f>'Company Payroll'!U100</f>
        <v>0</v>
      </c>
      <c r="N34" s="205"/>
      <c r="O34" s="364"/>
    </row>
    <row r="35" spans="1:15" ht="15.75" x14ac:dyDescent="0.25">
      <c r="A35" s="191">
        <f>'Company Payroll'!A101</f>
        <v>0</v>
      </c>
      <c r="B35" s="272">
        <f>'Company Payroll'!B101</f>
        <v>0</v>
      </c>
      <c r="C35" s="176">
        <f t="shared" si="4"/>
        <v>0</v>
      </c>
      <c r="D35" s="176">
        <f>'Company Payroll'!G101+'Company Payroll'!M101+'Company Payroll'!O101</f>
        <v>0</v>
      </c>
      <c r="E35" s="88"/>
      <c r="F35" s="176">
        <f>'Company Payroll'!J101</f>
        <v>0</v>
      </c>
      <c r="G35" s="88"/>
      <c r="H35" s="176">
        <f>'Company Payroll'!Q101</f>
        <v>0</v>
      </c>
      <c r="I35" s="88"/>
      <c r="J35" s="176">
        <f t="shared" si="5"/>
        <v>0</v>
      </c>
      <c r="K35" s="216">
        <f t="shared" si="3"/>
        <v>0</v>
      </c>
      <c r="L35" s="176">
        <f t="shared" si="0"/>
        <v>0</v>
      </c>
      <c r="M35" s="204">
        <f>'Company Payroll'!U101</f>
        <v>0</v>
      </c>
      <c r="N35" s="205"/>
      <c r="O35" s="364"/>
    </row>
    <row r="36" spans="1:15" ht="15.75" x14ac:dyDescent="0.25">
      <c r="A36" s="191">
        <f>'Company Payroll'!A102</f>
        <v>0</v>
      </c>
      <c r="B36" s="272">
        <f>'Company Payroll'!B102</f>
        <v>0</v>
      </c>
      <c r="C36" s="176">
        <f>D36+F36+H36</f>
        <v>0</v>
      </c>
      <c r="D36" s="176">
        <f>'Company Payroll'!G102+'Company Payroll'!M102+'Company Payroll'!O102</f>
        <v>0</v>
      </c>
      <c r="E36" s="88"/>
      <c r="F36" s="176">
        <f>'Company Payroll'!J102</f>
        <v>0</v>
      </c>
      <c r="G36" s="88"/>
      <c r="H36" s="176">
        <f>'Company Payroll'!Q102</f>
        <v>0</v>
      </c>
      <c r="I36" s="88"/>
      <c r="J36" s="176">
        <f>(D36+F36+H36)*J$13</f>
        <v>0</v>
      </c>
      <c r="K36" s="216">
        <f t="shared" si="3"/>
        <v>0</v>
      </c>
      <c r="L36" s="176">
        <f>(D36+F36+H36)*L$13</f>
        <v>0</v>
      </c>
      <c r="M36" s="204">
        <f>'Company Payroll'!U102</f>
        <v>0</v>
      </c>
      <c r="N36" s="205"/>
      <c r="O36" s="364"/>
    </row>
    <row r="37" spans="1:15" ht="15.75" x14ac:dyDescent="0.25">
      <c r="A37" s="191">
        <f>'Company Payroll'!A103</f>
        <v>0</v>
      </c>
      <c r="B37" s="272">
        <f>'Company Payroll'!B103</f>
        <v>0</v>
      </c>
      <c r="C37" s="176">
        <f t="shared" si="4"/>
        <v>0</v>
      </c>
      <c r="D37" s="176">
        <f>'Company Payroll'!G103+'Company Payroll'!M103+'Company Payroll'!O103</f>
        <v>0</v>
      </c>
      <c r="E37" s="88"/>
      <c r="F37" s="176">
        <f>'Company Payroll'!J103</f>
        <v>0</v>
      </c>
      <c r="G37" s="88"/>
      <c r="H37" s="176">
        <f>'Company Payroll'!Q103</f>
        <v>0</v>
      </c>
      <c r="I37" s="88"/>
      <c r="J37" s="176">
        <f t="shared" si="5"/>
        <v>0</v>
      </c>
      <c r="K37" s="216">
        <f t="shared" si="3"/>
        <v>0</v>
      </c>
      <c r="L37" s="176">
        <f t="shared" si="0"/>
        <v>0</v>
      </c>
      <c r="M37" s="204">
        <f>'Company Payroll'!U103</f>
        <v>0</v>
      </c>
      <c r="N37" s="205"/>
      <c r="O37" s="364"/>
    </row>
    <row r="38" spans="1:15" ht="15.75" x14ac:dyDescent="0.25">
      <c r="A38" s="191">
        <f>'Company Payroll'!A104</f>
        <v>0</v>
      </c>
      <c r="B38" s="272">
        <f>'Company Payroll'!B104</f>
        <v>0</v>
      </c>
      <c r="C38" s="176">
        <f>D38+F38+H38</f>
        <v>0</v>
      </c>
      <c r="D38" s="176">
        <f>'Company Payroll'!G104+'Company Payroll'!M104+'Company Payroll'!O104</f>
        <v>0</v>
      </c>
      <c r="E38" s="88"/>
      <c r="F38" s="176">
        <f>'Company Payroll'!J104</f>
        <v>0</v>
      </c>
      <c r="G38" s="88"/>
      <c r="H38" s="176">
        <f>'Company Payroll'!Q104</f>
        <v>0</v>
      </c>
      <c r="I38" s="88"/>
      <c r="J38" s="176">
        <f>(D38+F38+H38)*J$13</f>
        <v>0</v>
      </c>
      <c r="K38" s="216">
        <f t="shared" si="3"/>
        <v>0</v>
      </c>
      <c r="L38" s="176">
        <f>(D38+F38+H38)*L$13</f>
        <v>0</v>
      </c>
      <c r="M38" s="204">
        <f>'Company Payroll'!U104</f>
        <v>0</v>
      </c>
      <c r="N38" s="205"/>
      <c r="O38" s="364"/>
    </row>
    <row r="39" spans="1:15" ht="15.75" x14ac:dyDescent="0.25">
      <c r="A39" s="191">
        <f>'Company Payroll'!A105</f>
        <v>0</v>
      </c>
      <c r="B39" s="272">
        <f>'Company Payroll'!B105</f>
        <v>0</v>
      </c>
      <c r="C39" s="176">
        <f t="shared" si="4"/>
        <v>0</v>
      </c>
      <c r="D39" s="176">
        <f>'Company Payroll'!G105+'Company Payroll'!M105+'Company Payroll'!O105</f>
        <v>0</v>
      </c>
      <c r="E39" s="88"/>
      <c r="F39" s="176">
        <f>'Company Payroll'!J105</f>
        <v>0</v>
      </c>
      <c r="G39" s="88"/>
      <c r="H39" s="176">
        <f>'Company Payroll'!Q105</f>
        <v>0</v>
      </c>
      <c r="I39" s="88"/>
      <c r="J39" s="176">
        <f>(D39+F39+H39)*J$13</f>
        <v>0</v>
      </c>
      <c r="K39" s="216">
        <f t="shared" si="3"/>
        <v>0</v>
      </c>
      <c r="L39" s="176">
        <f>(D39+F39+H39)*L$13</f>
        <v>0</v>
      </c>
      <c r="M39" s="204">
        <f>'Company Payroll'!U105</f>
        <v>0</v>
      </c>
      <c r="N39" s="205"/>
      <c r="O39" s="364"/>
    </row>
    <row r="40" spans="1:15" ht="15.75" x14ac:dyDescent="0.25">
      <c r="A40" s="191">
        <f>'Company Payroll'!A106</f>
        <v>0</v>
      </c>
      <c r="B40" s="272">
        <f>'Company Payroll'!B106</f>
        <v>0</v>
      </c>
      <c r="C40" s="176">
        <f t="shared" si="4"/>
        <v>0</v>
      </c>
      <c r="D40" s="176">
        <f>'Company Payroll'!G106+'Company Payroll'!M106+'Company Payroll'!O106</f>
        <v>0</v>
      </c>
      <c r="E40" s="88"/>
      <c r="F40" s="176">
        <f>'Company Payroll'!J106</f>
        <v>0</v>
      </c>
      <c r="G40" s="88"/>
      <c r="H40" s="176">
        <f>'Company Payroll'!Q106</f>
        <v>0</v>
      </c>
      <c r="I40" s="88"/>
      <c r="J40" s="176">
        <f t="shared" si="5"/>
        <v>0</v>
      </c>
      <c r="K40" s="216">
        <f t="shared" si="3"/>
        <v>0</v>
      </c>
      <c r="L40" s="176">
        <f t="shared" si="0"/>
        <v>0</v>
      </c>
      <c r="M40" s="204">
        <f>'Company Payroll'!U106</f>
        <v>0</v>
      </c>
      <c r="N40" s="205"/>
      <c r="O40" s="364"/>
    </row>
    <row r="41" spans="1:15" ht="15.75" x14ac:dyDescent="0.25">
      <c r="A41" s="191">
        <f>'Company Payroll'!A107</f>
        <v>0</v>
      </c>
      <c r="B41" s="272">
        <f>'Company Payroll'!B107</f>
        <v>0</v>
      </c>
      <c r="C41" s="176">
        <f>D41+F41+H41</f>
        <v>0</v>
      </c>
      <c r="D41" s="176">
        <f>'Company Payroll'!G107+'Company Payroll'!M107+'Company Payroll'!O107</f>
        <v>0</v>
      </c>
      <c r="E41" s="88"/>
      <c r="F41" s="176">
        <f>'Company Payroll'!J107</f>
        <v>0</v>
      </c>
      <c r="G41" s="88"/>
      <c r="H41" s="176">
        <f>'Company Payroll'!Q107</f>
        <v>0</v>
      </c>
      <c r="I41" s="88"/>
      <c r="J41" s="176">
        <f>(D41+F41+H41)*J$13</f>
        <v>0</v>
      </c>
      <c r="K41" s="216">
        <f t="shared" si="3"/>
        <v>0</v>
      </c>
      <c r="L41" s="176">
        <f>(D41+F41+H41)*L$13</f>
        <v>0</v>
      </c>
      <c r="M41" s="204">
        <f>'Company Payroll'!U107</f>
        <v>0</v>
      </c>
      <c r="N41" s="547"/>
      <c r="O41" s="364"/>
    </row>
    <row r="42" spans="1:15" ht="15.75" x14ac:dyDescent="0.25">
      <c r="A42" s="191">
        <f>'Company Payroll'!A108</f>
        <v>0</v>
      </c>
      <c r="B42" s="272">
        <f>'Company Payroll'!B108</f>
        <v>0</v>
      </c>
      <c r="C42" s="176">
        <f t="shared" si="4"/>
        <v>0</v>
      </c>
      <c r="D42" s="176">
        <f>'Company Payroll'!G108+'Company Payroll'!M108+'Company Payroll'!O108</f>
        <v>0</v>
      </c>
      <c r="E42" s="88"/>
      <c r="F42" s="176">
        <f>'Company Payroll'!J108</f>
        <v>0</v>
      </c>
      <c r="G42" s="88"/>
      <c r="H42" s="176">
        <f>'Company Payroll'!Q108</f>
        <v>0</v>
      </c>
      <c r="I42" s="88"/>
      <c r="J42" s="176">
        <f t="shared" si="5"/>
        <v>0</v>
      </c>
      <c r="K42" s="216">
        <f t="shared" si="3"/>
        <v>0</v>
      </c>
      <c r="L42" s="176">
        <f t="shared" si="0"/>
        <v>0</v>
      </c>
      <c r="M42" s="204">
        <f>'Company Payroll'!U108</f>
        <v>0</v>
      </c>
      <c r="N42" s="205"/>
      <c r="O42" s="364"/>
    </row>
    <row r="43" spans="1:15" ht="15.75" x14ac:dyDescent="0.25">
      <c r="A43" s="191">
        <f>'Company Payroll'!A109</f>
        <v>0</v>
      </c>
      <c r="B43" s="272">
        <f>'Company Payroll'!B109</f>
        <v>0</v>
      </c>
      <c r="C43" s="176">
        <f t="shared" ref="C43" si="9">D43+F43+H43</f>
        <v>0</v>
      </c>
      <c r="D43" s="176">
        <f>'Company Payroll'!G109+'Company Payroll'!M109+'Company Payroll'!O109</f>
        <v>0</v>
      </c>
      <c r="E43" s="88"/>
      <c r="F43" s="176">
        <f>'Company Payroll'!J109</f>
        <v>0</v>
      </c>
      <c r="G43" s="88"/>
      <c r="H43" s="176">
        <f>'Company Payroll'!Q109</f>
        <v>0</v>
      </c>
      <c r="I43" s="88"/>
      <c r="J43" s="176">
        <f t="shared" ref="J43" si="10">(D43+F43+H43)*J$13</f>
        <v>0</v>
      </c>
      <c r="K43" s="216">
        <f t="shared" ref="K43" si="11">M43*25.335</f>
        <v>0</v>
      </c>
      <c r="L43" s="176">
        <f t="shared" ref="L43" si="12">(D43+F43+H43)*L$13</f>
        <v>0</v>
      </c>
      <c r="M43" s="204">
        <f>'Company Payroll'!U109</f>
        <v>0</v>
      </c>
      <c r="N43" s="205"/>
      <c r="O43" s="364"/>
    </row>
    <row r="44" spans="1:15" ht="15.75" x14ac:dyDescent="0.25">
      <c r="A44" s="191">
        <f>'Company Payroll'!A110</f>
        <v>0</v>
      </c>
      <c r="B44" s="272">
        <f>'Company Payroll'!B110</f>
        <v>0</v>
      </c>
      <c r="C44" s="176">
        <f t="shared" si="4"/>
        <v>0</v>
      </c>
      <c r="D44" s="176">
        <f>'Company Payroll'!G110+'Company Payroll'!M110+'Company Payroll'!O110</f>
        <v>0</v>
      </c>
      <c r="E44" s="88"/>
      <c r="F44" s="176">
        <f>'Company Payroll'!J110</f>
        <v>0</v>
      </c>
      <c r="G44" s="88"/>
      <c r="H44" s="176">
        <f>'Company Payroll'!Q110</f>
        <v>0</v>
      </c>
      <c r="I44" s="88"/>
      <c r="J44" s="176">
        <f t="shared" si="5"/>
        <v>0</v>
      </c>
      <c r="K44" s="216">
        <f t="shared" si="3"/>
        <v>0</v>
      </c>
      <c r="L44" s="176">
        <f t="shared" si="0"/>
        <v>0</v>
      </c>
      <c r="M44" s="204">
        <f>'Company Payroll'!U110</f>
        <v>0</v>
      </c>
      <c r="N44" s="205"/>
      <c r="O44" s="364" t="s">
        <v>306</v>
      </c>
    </row>
    <row r="45" spans="1:15" ht="15.75" x14ac:dyDescent="0.25">
      <c r="A45" s="191">
        <f>'Company Payroll'!A111</f>
        <v>0</v>
      </c>
      <c r="B45" s="272">
        <f>'Company Payroll'!B111</f>
        <v>0</v>
      </c>
      <c r="C45" s="176">
        <f t="shared" si="4"/>
        <v>0</v>
      </c>
      <c r="D45" s="176">
        <f>'Company Payroll'!G111+'Company Payroll'!M111+'Company Payroll'!O111</f>
        <v>0</v>
      </c>
      <c r="E45" s="88"/>
      <c r="F45" s="176">
        <f>'Company Payroll'!J111</f>
        <v>0</v>
      </c>
      <c r="G45" s="88"/>
      <c r="H45" s="176">
        <f>'Company Payroll'!Q111</f>
        <v>0</v>
      </c>
      <c r="I45" s="88"/>
      <c r="J45" s="176">
        <f t="shared" si="5"/>
        <v>0</v>
      </c>
      <c r="K45" s="216">
        <f t="shared" si="3"/>
        <v>0</v>
      </c>
      <c r="L45" s="176">
        <f t="shared" si="0"/>
        <v>0</v>
      </c>
      <c r="M45" s="204">
        <f>'Company Payroll'!U111</f>
        <v>0</v>
      </c>
      <c r="N45" s="205"/>
      <c r="O45" s="364" t="s">
        <v>306</v>
      </c>
    </row>
    <row r="46" spans="1:15" ht="15.75" x14ac:dyDescent="0.25">
      <c r="A46" s="191">
        <f>'Company Payroll'!A112</f>
        <v>0</v>
      </c>
      <c r="B46" s="272">
        <f>'Company Payroll'!B112</f>
        <v>0</v>
      </c>
      <c r="C46" s="176">
        <f t="shared" si="4"/>
        <v>0</v>
      </c>
      <c r="D46" s="176">
        <f>'Company Payroll'!G112+'Company Payroll'!M112+'Company Payroll'!O112</f>
        <v>0</v>
      </c>
      <c r="E46" s="88"/>
      <c r="F46" s="176">
        <f>'Company Payroll'!J112</f>
        <v>0</v>
      </c>
      <c r="G46" s="88"/>
      <c r="H46" s="176">
        <f>'Company Payroll'!Q112</f>
        <v>0</v>
      </c>
      <c r="I46" s="88"/>
      <c r="J46" s="176">
        <f t="shared" si="5"/>
        <v>0</v>
      </c>
      <c r="K46" s="216">
        <f t="shared" si="3"/>
        <v>0</v>
      </c>
      <c r="L46" s="176">
        <f t="shared" si="0"/>
        <v>0</v>
      </c>
      <c r="M46" s="204">
        <f>'Company Payroll'!U112</f>
        <v>0</v>
      </c>
      <c r="N46" s="205"/>
      <c r="O46" s="364"/>
    </row>
    <row r="47" spans="1:15" ht="15.75" x14ac:dyDescent="0.25">
      <c r="A47" s="191">
        <f>'Company Payroll'!A113</f>
        <v>0</v>
      </c>
      <c r="B47" s="272">
        <f>'Company Payroll'!B113</f>
        <v>0</v>
      </c>
      <c r="C47" s="176">
        <f t="shared" ref="C47" si="13">D47+F47+H47</f>
        <v>0</v>
      </c>
      <c r="D47" s="176">
        <f>'Company Payroll'!G113+'Company Payroll'!M113+'Company Payroll'!O113</f>
        <v>0</v>
      </c>
      <c r="E47" s="88"/>
      <c r="F47" s="176">
        <f>'Company Payroll'!J113</f>
        <v>0</v>
      </c>
      <c r="G47" s="88"/>
      <c r="H47" s="176">
        <f>'Company Payroll'!Q113</f>
        <v>0</v>
      </c>
      <c r="I47" s="88"/>
      <c r="J47" s="176">
        <f t="shared" ref="J47" si="14">(D47+F47+H47)*J$13</f>
        <v>0</v>
      </c>
      <c r="K47" s="216">
        <f t="shared" ref="K47" si="15">M47*25.335</f>
        <v>0</v>
      </c>
      <c r="L47" s="176">
        <f t="shared" ref="L47" si="16">(D47+F47+H47)*L$13</f>
        <v>0</v>
      </c>
      <c r="M47" s="204">
        <f>'Company Payroll'!U113</f>
        <v>0</v>
      </c>
      <c r="N47" s="205"/>
      <c r="O47" s="364"/>
    </row>
    <row r="48" spans="1:15" ht="15.75" x14ac:dyDescent="0.25">
      <c r="A48" s="191">
        <f>'Company Payroll'!A114</f>
        <v>0</v>
      </c>
      <c r="B48" s="272">
        <f>'Company Payroll'!B114</f>
        <v>0</v>
      </c>
      <c r="C48" s="176">
        <f t="shared" si="4"/>
        <v>0</v>
      </c>
      <c r="D48" s="176">
        <f>'Company Payroll'!G114+'Company Payroll'!M114+'Company Payroll'!O114</f>
        <v>0</v>
      </c>
      <c r="E48" s="88"/>
      <c r="F48" s="176">
        <f>'Company Payroll'!J114</f>
        <v>0</v>
      </c>
      <c r="G48" s="88"/>
      <c r="H48" s="176">
        <f>'Company Payroll'!Q114</f>
        <v>0</v>
      </c>
      <c r="I48" s="88"/>
      <c r="J48" s="176">
        <f t="shared" si="5"/>
        <v>0</v>
      </c>
      <c r="K48" s="216">
        <f t="shared" si="3"/>
        <v>0</v>
      </c>
      <c r="L48" s="176">
        <f t="shared" si="0"/>
        <v>0</v>
      </c>
      <c r="M48" s="204">
        <f>'Company Payroll'!U114</f>
        <v>0</v>
      </c>
      <c r="N48" s="205"/>
      <c r="O48" s="364" t="s">
        <v>306</v>
      </c>
    </row>
    <row r="49" spans="1:16" ht="15.75" x14ac:dyDescent="0.25">
      <c r="A49" s="191">
        <f>'Company Payroll'!A99</f>
        <v>0</v>
      </c>
      <c r="B49" s="272">
        <f>'Company Payroll'!B99</f>
        <v>0</v>
      </c>
      <c r="C49" s="176">
        <f>D49+F49+H49</f>
        <v>0</v>
      </c>
      <c r="D49" s="176">
        <f>'Company Payroll'!G99+'Company Payroll'!M99+'Company Payroll'!O99</f>
        <v>0</v>
      </c>
      <c r="E49" s="88"/>
      <c r="F49" s="176">
        <f>'Company Payroll'!J99</f>
        <v>0</v>
      </c>
      <c r="G49" s="88"/>
      <c r="H49" s="176">
        <f>'Company Payroll'!Q99</f>
        <v>0</v>
      </c>
      <c r="I49" s="88"/>
      <c r="J49" s="176">
        <f>(D49+F49+H49)*J$13</f>
        <v>0</v>
      </c>
      <c r="K49" s="216">
        <f>M49*25.335</f>
        <v>0</v>
      </c>
      <c r="L49" s="513">
        <f>(D49+F49+H49)*L$13</f>
        <v>0</v>
      </c>
      <c r="M49" s="204">
        <f>'Company Payroll'!U99</f>
        <v>0</v>
      </c>
      <c r="N49" s="205"/>
      <c r="O49" s="364" t="s">
        <v>306</v>
      </c>
    </row>
    <row r="50" spans="1:16" ht="15.75" x14ac:dyDescent="0.25">
      <c r="A50" s="191">
        <f>'Company Payroll'!A115</f>
        <v>0</v>
      </c>
      <c r="B50" s="272">
        <f>'Company Payroll'!B115</f>
        <v>0</v>
      </c>
      <c r="C50" s="176">
        <f t="shared" ref="C50" si="17">D50+F50+H50</f>
        <v>0</v>
      </c>
      <c r="D50" s="176">
        <f>'Company Payroll'!G115+'Company Payroll'!M115+'Company Payroll'!O115</f>
        <v>0</v>
      </c>
      <c r="E50" s="88"/>
      <c r="F50" s="176">
        <f>'Company Payroll'!J115</f>
        <v>0</v>
      </c>
      <c r="G50" s="88"/>
      <c r="H50" s="176">
        <f>'Company Payroll'!Q115</f>
        <v>0</v>
      </c>
      <c r="I50" s="88"/>
      <c r="J50" s="176">
        <f t="shared" ref="J50" si="18">(D50+F50+H50)*J$13</f>
        <v>0</v>
      </c>
      <c r="K50" s="216">
        <f t="shared" ref="K50" si="19">M50*25.335</f>
        <v>0</v>
      </c>
      <c r="L50" s="176">
        <f t="shared" ref="L50" si="20">(D50+F50+H50)*L$13</f>
        <v>0</v>
      </c>
      <c r="M50" s="204">
        <f>'Company Payroll'!U115</f>
        <v>0</v>
      </c>
      <c r="N50" s="205"/>
      <c r="O50" s="364" t="s">
        <v>306</v>
      </c>
    </row>
    <row r="51" spans="1:16" ht="15.75" x14ac:dyDescent="0.25">
      <c r="A51" s="191">
        <f>'Company Payroll'!A116</f>
        <v>0</v>
      </c>
      <c r="B51" s="272">
        <f>'Company Payroll'!B116</f>
        <v>0</v>
      </c>
      <c r="C51" s="176">
        <f t="shared" si="4"/>
        <v>0</v>
      </c>
      <c r="D51" s="176">
        <f>'Company Payroll'!G116+'Company Payroll'!M116+'Company Payroll'!O116</f>
        <v>0</v>
      </c>
      <c r="E51" s="88"/>
      <c r="F51" s="176">
        <f>'Company Payroll'!J116</f>
        <v>0</v>
      </c>
      <c r="G51" s="88"/>
      <c r="H51" s="176">
        <f>'Company Payroll'!Q116</f>
        <v>0</v>
      </c>
      <c r="I51" s="88"/>
      <c r="J51" s="176">
        <f t="shared" si="5"/>
        <v>0</v>
      </c>
      <c r="K51" s="216">
        <f t="shared" si="3"/>
        <v>0</v>
      </c>
      <c r="L51" s="176">
        <f t="shared" si="0"/>
        <v>0</v>
      </c>
      <c r="M51" s="204">
        <f>'Company Payroll'!U116</f>
        <v>0</v>
      </c>
      <c r="N51" s="205"/>
      <c r="O51" s="364"/>
    </row>
    <row r="52" spans="1:16" ht="15.75" x14ac:dyDescent="0.25">
      <c r="A52" s="191">
        <f>'Company Payroll'!A117</f>
        <v>0</v>
      </c>
      <c r="B52" s="272">
        <f>'Company Payroll'!B117</f>
        <v>0</v>
      </c>
      <c r="C52" s="176">
        <f t="shared" si="4"/>
        <v>0</v>
      </c>
      <c r="D52" s="176">
        <f>'Company Payroll'!G117+'Company Payroll'!M117+'Company Payroll'!O117</f>
        <v>0</v>
      </c>
      <c r="E52" s="88"/>
      <c r="F52" s="176">
        <f>'Company Payroll'!J117</f>
        <v>0</v>
      </c>
      <c r="G52" s="88"/>
      <c r="H52" s="176">
        <f>'Company Payroll'!Q117</f>
        <v>0</v>
      </c>
      <c r="I52" s="88"/>
      <c r="J52" s="176">
        <f t="shared" si="5"/>
        <v>0</v>
      </c>
      <c r="K52" s="216">
        <f t="shared" si="3"/>
        <v>0</v>
      </c>
      <c r="L52" s="176">
        <f t="shared" si="0"/>
        <v>0</v>
      </c>
      <c r="M52" s="204">
        <f>'Company Payroll'!U117</f>
        <v>0</v>
      </c>
      <c r="N52" s="205"/>
      <c r="O52" s="364"/>
    </row>
    <row r="53" spans="1:16" ht="15.75" x14ac:dyDescent="0.25">
      <c r="A53" s="191">
        <f>'Company Payroll'!A119</f>
        <v>0</v>
      </c>
      <c r="B53" s="272">
        <f>'Company Payroll'!B119</f>
        <v>0</v>
      </c>
      <c r="C53" s="176">
        <f>D53+F53+H53</f>
        <v>0</v>
      </c>
      <c r="D53" s="176">
        <f>'Company Payroll'!G119+'Company Payroll'!M119+'Company Payroll'!O119</f>
        <v>0</v>
      </c>
      <c r="E53" s="88"/>
      <c r="F53" s="176">
        <f>'Company Payroll'!J119</f>
        <v>0</v>
      </c>
      <c r="G53" s="88"/>
      <c r="H53" s="176">
        <f>'Company Payroll'!Q119</f>
        <v>0</v>
      </c>
      <c r="I53" s="88"/>
      <c r="J53" s="176">
        <f>(D53+F53+H53)*J$13</f>
        <v>0</v>
      </c>
      <c r="K53" s="216">
        <f t="shared" si="3"/>
        <v>0</v>
      </c>
      <c r="L53" s="176">
        <f>(D53+F53+H53)*L$13</f>
        <v>0</v>
      </c>
      <c r="M53" s="204">
        <f>'Company Payroll'!U119</f>
        <v>0</v>
      </c>
      <c r="N53" s="205"/>
      <c r="O53" s="364" t="s">
        <v>306</v>
      </c>
    </row>
    <row r="54" spans="1:16" ht="15.75" x14ac:dyDescent="0.25">
      <c r="A54" s="191">
        <f>'Company Payroll'!A120</f>
        <v>0</v>
      </c>
      <c r="B54" s="272">
        <f>'Company Payroll'!B120</f>
        <v>0</v>
      </c>
      <c r="C54" s="176">
        <f>D54+F54+H54</f>
        <v>0</v>
      </c>
      <c r="D54" s="176">
        <f>'Company Payroll'!G120+'Company Payroll'!M120+'Company Payroll'!O120</f>
        <v>0</v>
      </c>
      <c r="E54" s="88"/>
      <c r="F54" s="176">
        <f>'Company Payroll'!J120</f>
        <v>0</v>
      </c>
      <c r="G54" s="88"/>
      <c r="H54" s="176">
        <f>'Company Payroll'!Q120</f>
        <v>0</v>
      </c>
      <c r="I54" s="88"/>
      <c r="J54" s="176">
        <f>(D54+F54+H54)*J$13</f>
        <v>0</v>
      </c>
      <c r="K54" s="216">
        <f t="shared" ref="K54" si="21">M54*25.335</f>
        <v>0</v>
      </c>
      <c r="L54" s="176">
        <f>(D54+F54+H54)*L$13</f>
        <v>0</v>
      </c>
      <c r="M54" s="204">
        <f>'Company Payroll'!U120</f>
        <v>0</v>
      </c>
      <c r="N54" s="205"/>
      <c r="O54" s="364"/>
    </row>
    <row r="55" spans="1:16" ht="15.75" x14ac:dyDescent="0.25">
      <c r="A55" s="191">
        <f>'Company Payroll'!A121</f>
        <v>0</v>
      </c>
      <c r="B55" s="272">
        <f>'Company Payroll'!B121</f>
        <v>0</v>
      </c>
      <c r="C55" s="176">
        <f t="shared" ref="C55" si="22">D55+F55+H55</f>
        <v>0</v>
      </c>
      <c r="D55" s="176">
        <f>'Company Payroll'!G121+'Company Payroll'!M121+'Company Payroll'!O121</f>
        <v>0</v>
      </c>
      <c r="E55" s="88"/>
      <c r="F55" s="176">
        <f>'Company Payroll'!J121</f>
        <v>0</v>
      </c>
      <c r="G55" s="88"/>
      <c r="H55" s="176">
        <f>'Company Payroll'!Q121</f>
        <v>0</v>
      </c>
      <c r="I55" s="88"/>
      <c r="J55" s="176">
        <f>(D55+F55+H55)*J$13</f>
        <v>0</v>
      </c>
      <c r="K55" s="216">
        <f t="shared" ref="K55" si="23">M55*25.335</f>
        <v>0</v>
      </c>
      <c r="L55" s="176">
        <f>(D55+F55+H55)*L$13</f>
        <v>0</v>
      </c>
      <c r="M55" s="204">
        <f>'Company Payroll'!U121</f>
        <v>0</v>
      </c>
      <c r="N55" s="205"/>
      <c r="O55" s="364" t="s">
        <v>306</v>
      </c>
    </row>
    <row r="56" spans="1:16" ht="15.75" x14ac:dyDescent="0.25">
      <c r="A56" s="191">
        <f>'Company Payroll'!A118</f>
        <v>0</v>
      </c>
      <c r="B56" s="272">
        <f>'Company Payroll'!B118</f>
        <v>0</v>
      </c>
      <c r="C56" s="176">
        <f t="shared" si="4"/>
        <v>0</v>
      </c>
      <c r="D56" s="176">
        <f>'Company Payroll'!G118+'Company Payroll'!M118+'Company Payroll'!O118</f>
        <v>0</v>
      </c>
      <c r="E56" s="88"/>
      <c r="F56" s="176">
        <f>'Company Payroll'!J118</f>
        <v>0</v>
      </c>
      <c r="G56" s="88"/>
      <c r="H56" s="176">
        <f>'Company Payroll'!Q118</f>
        <v>0</v>
      </c>
      <c r="I56" s="88"/>
      <c r="J56" s="176">
        <f>(D56+F56+H56)*J$13</f>
        <v>0</v>
      </c>
      <c r="K56" s="216">
        <f t="shared" si="3"/>
        <v>0</v>
      </c>
      <c r="L56" s="176">
        <f>(D56+F56+H56)*L$13</f>
        <v>0</v>
      </c>
      <c r="M56" s="204">
        <f>'Company Payroll'!U118</f>
        <v>0</v>
      </c>
      <c r="N56" s="205"/>
      <c r="O56" s="364" t="s">
        <v>306</v>
      </c>
    </row>
    <row r="57" spans="1:16" ht="7.5" customHeight="1" thickBot="1" x14ac:dyDescent="0.3">
      <c r="A57" s="93"/>
      <c r="B57" s="95"/>
      <c r="C57" s="95"/>
      <c r="D57" s="88"/>
      <c r="E57" s="88"/>
      <c r="F57" s="88"/>
      <c r="G57" s="88"/>
      <c r="H57" s="88"/>
      <c r="I57" s="11"/>
      <c r="J57" s="88"/>
      <c r="K57" s="88"/>
      <c r="L57" s="89"/>
      <c r="M57" s="387"/>
      <c r="N57" s="205"/>
      <c r="O57" s="364"/>
      <c r="P57" s="296"/>
    </row>
    <row r="58" spans="1:16" ht="16.5" thickBot="1" x14ac:dyDescent="0.3">
      <c r="A58" s="166"/>
      <c r="B58" s="13"/>
      <c r="C58" s="13"/>
      <c r="D58" s="13"/>
      <c r="E58" s="185" t="s">
        <v>145</v>
      </c>
      <c r="F58" s="185"/>
      <c r="G58" s="185"/>
      <c r="H58" s="117" t="s">
        <v>126</v>
      </c>
      <c r="I58" s="11"/>
      <c r="J58" s="289">
        <f>SUM(J14:J56)</f>
        <v>0</v>
      </c>
      <c r="K58" s="289">
        <f>SUM(K14:K56)</f>
        <v>0</v>
      </c>
      <c r="L58" s="289">
        <f>SUM(L14:L56)</f>
        <v>0</v>
      </c>
      <c r="M58" s="343"/>
      <c r="N58" s="205"/>
      <c r="O58" s="364"/>
    </row>
    <row r="59" spans="1:16" ht="15.75" x14ac:dyDescent="0.25">
      <c r="A59" s="166" t="str">
        <f>AEA!A71</f>
        <v>Report Prepared by:</v>
      </c>
      <c r="B59" s="113"/>
      <c r="C59" s="113"/>
      <c r="D59" s="113"/>
      <c r="E59" s="166"/>
      <c r="F59" s="166"/>
      <c r="G59" s="166"/>
      <c r="H59" s="170" t="s">
        <v>97</v>
      </c>
      <c r="I59" s="11"/>
      <c r="J59" s="686"/>
      <c r="K59" s="686"/>
      <c r="L59" s="686"/>
      <c r="M59" s="170"/>
      <c r="N59" s="205"/>
    </row>
    <row r="60" spans="1:16" ht="8.1" customHeight="1" x14ac:dyDescent="0.25">
      <c r="A60" s="166"/>
      <c r="B60" s="113"/>
      <c r="C60" s="113"/>
      <c r="D60" s="166"/>
      <c r="E60" s="166"/>
      <c r="F60" s="166"/>
      <c r="G60" s="166"/>
      <c r="H60" s="117"/>
      <c r="I60" s="170"/>
      <c r="J60" s="170"/>
      <c r="K60" s="117"/>
      <c r="L60" s="89"/>
      <c r="M60" s="89"/>
      <c r="N60" s="205"/>
    </row>
    <row r="61" spans="1:16" ht="15.75" x14ac:dyDescent="0.25">
      <c r="A61" s="211" t="s">
        <v>407</v>
      </c>
      <c r="B61" s="113"/>
      <c r="C61" s="113"/>
      <c r="D61" s="166"/>
      <c r="E61" s="166"/>
      <c r="F61" s="166"/>
      <c r="G61" s="166"/>
      <c r="H61" s="194"/>
      <c r="I61" s="166"/>
      <c r="J61" s="166"/>
      <c r="K61" s="194"/>
      <c r="L61" s="89"/>
      <c r="M61" s="89"/>
      <c r="N61" s="205"/>
    </row>
    <row r="62" spans="1:16" ht="15.75" x14ac:dyDescent="0.25">
      <c r="A62" s="210" t="s">
        <v>162</v>
      </c>
      <c r="B62" s="113"/>
      <c r="C62" s="113"/>
      <c r="D62" s="11"/>
      <c r="E62" s="166"/>
      <c r="F62" s="166"/>
      <c r="G62" s="166"/>
      <c r="H62" s="194"/>
      <c r="I62" s="166"/>
      <c r="J62" s="166"/>
      <c r="K62" s="194"/>
      <c r="L62" s="89"/>
      <c r="M62" s="89"/>
      <c r="N62" s="205"/>
    </row>
    <row r="63" spans="1:16" ht="15.75" x14ac:dyDescent="0.25">
      <c r="A63" s="210" t="s">
        <v>408</v>
      </c>
      <c r="B63" s="11"/>
      <c r="C63" s="11"/>
      <c r="D63" s="11"/>
      <c r="E63" s="166"/>
      <c r="F63" s="166"/>
      <c r="G63" s="166"/>
      <c r="H63" s="194"/>
      <c r="I63" s="166"/>
      <c r="J63" s="166"/>
      <c r="K63" s="194"/>
      <c r="L63" s="89"/>
      <c r="M63" s="89"/>
      <c r="N63" s="205"/>
    </row>
    <row r="64" spans="1:16" ht="15.75" x14ac:dyDescent="0.25">
      <c r="J64" s="320">
        <f>'Company Payroll'!S123</f>
        <v>0</v>
      </c>
    </row>
    <row r="67" spans="1:11" x14ac:dyDescent="0.2">
      <c r="A67" s="369" t="s">
        <v>236</v>
      </c>
      <c r="J67" s="369" t="s">
        <v>240</v>
      </c>
      <c r="K67" s="371" t="s">
        <v>241</v>
      </c>
    </row>
    <row r="68" spans="1:11" x14ac:dyDescent="0.2">
      <c r="A68" s="369" t="s">
        <v>233</v>
      </c>
      <c r="B68" s="370">
        <v>1069.8800000000001</v>
      </c>
      <c r="C68" s="370"/>
      <c r="H68" s="369" t="s">
        <v>238</v>
      </c>
      <c r="J68" s="325">
        <f>B68+B69+B70</f>
        <v>1872.2900000000002</v>
      </c>
      <c r="K68" s="38">
        <f>42.38*1.5</f>
        <v>63.570000000000007</v>
      </c>
    </row>
    <row r="69" spans="1:11" x14ac:dyDescent="0.2">
      <c r="A69" s="369" t="s">
        <v>234</v>
      </c>
      <c r="B69" s="370">
        <f>B68*0.25</f>
        <v>267.47000000000003</v>
      </c>
      <c r="C69" s="370"/>
      <c r="H69" s="369" t="s">
        <v>242</v>
      </c>
      <c r="J69" s="325">
        <f>B68+B69+B72</f>
        <v>1497.8320000000001</v>
      </c>
      <c r="K69" s="38">
        <v>42.38</v>
      </c>
    </row>
    <row r="70" spans="1:11" x14ac:dyDescent="0.2">
      <c r="A70" s="369" t="s">
        <v>235</v>
      </c>
      <c r="B70" s="370">
        <f>B68*0.5</f>
        <v>534.94000000000005</v>
      </c>
      <c r="C70" s="370"/>
      <c r="H70" s="369" t="s">
        <v>243</v>
      </c>
      <c r="J70" s="325">
        <f>B68+B71</f>
        <v>1203.6150000000002</v>
      </c>
    </row>
    <row r="71" spans="1:11" x14ac:dyDescent="0.2">
      <c r="A71" s="369" t="s">
        <v>237</v>
      </c>
      <c r="B71" s="370">
        <f>B68*0.125</f>
        <v>133.73500000000001</v>
      </c>
      <c r="C71" s="370"/>
      <c r="H71" s="369" t="s">
        <v>239</v>
      </c>
      <c r="J71" s="325">
        <f>B68</f>
        <v>1069.8800000000001</v>
      </c>
    </row>
    <row r="72" spans="1:11" x14ac:dyDescent="0.2">
      <c r="A72" s="369" t="s">
        <v>244</v>
      </c>
      <c r="B72" s="372">
        <f>B68*0.15</f>
        <v>160.482</v>
      </c>
      <c r="C72" s="372"/>
    </row>
    <row r="74" spans="1:11" x14ac:dyDescent="0.2">
      <c r="J74" s="7">
        <f>64500/600</f>
        <v>107.5</v>
      </c>
    </row>
    <row r="75" spans="1:11" x14ac:dyDescent="0.2">
      <c r="J75" s="7">
        <f>131/12</f>
        <v>10.916666666666666</v>
      </c>
    </row>
    <row r="76" spans="1:11" x14ac:dyDescent="0.2">
      <c r="J76" s="7">
        <f>107.5/12</f>
        <v>8.9583333333333339</v>
      </c>
    </row>
  </sheetData>
  <mergeCells count="3">
    <mergeCell ref="D7:H7"/>
    <mergeCell ref="E8:I8"/>
    <mergeCell ref="D9:H9"/>
  </mergeCells>
  <phoneticPr fontId="0" type="noConversion"/>
  <printOptions horizontalCentered="1"/>
  <pageMargins left="0.5" right="0.5" top="0.5" bottom="0.5" header="0.5" footer="0.5"/>
  <pageSetup scale="5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75" zoomScaleNormal="75" zoomScalePageLayoutView="75" workbookViewId="0">
      <pane ySplit="12" topLeftCell="A13" activePane="bottomLeft" state="frozen"/>
      <selection pane="bottomLeft" activeCell="J19" sqref="J19"/>
    </sheetView>
  </sheetViews>
  <sheetFormatPr defaultColWidth="14.7109375" defaultRowHeight="12.75" x14ac:dyDescent="0.2"/>
  <cols>
    <col min="1" max="1" width="6.7109375" style="36" customWidth="1"/>
    <col min="2" max="2" width="23.28515625" style="7" customWidth="1"/>
    <col min="3" max="3" width="13.140625" style="580" customWidth="1"/>
    <col min="4" max="4" width="12.7109375" style="37" customWidth="1"/>
    <col min="5" max="5" width="12.7109375" style="7" customWidth="1"/>
    <col min="6" max="6" width="18.7109375" style="7" customWidth="1"/>
    <col min="7" max="9" width="12.7109375" style="7" customWidth="1"/>
    <col min="10" max="10" width="25.28515625" style="7" customWidth="1"/>
    <col min="11" max="11" width="34.42578125" style="39" bestFit="1" customWidth="1"/>
    <col min="12" max="16384" width="14.7109375" style="7"/>
  </cols>
  <sheetData>
    <row r="1" spans="1:12" ht="30" x14ac:dyDescent="0.4">
      <c r="A1" s="704" t="s">
        <v>186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2" ht="23.25" x14ac:dyDescent="0.35">
      <c r="A2" s="706" t="s">
        <v>183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</row>
    <row r="3" spans="1:12" ht="18" customHeight="1" x14ac:dyDescent="0.25">
      <c r="A3" s="109" t="s">
        <v>145</v>
      </c>
      <c r="B3" s="159"/>
      <c r="C3" s="573"/>
      <c r="D3" s="569"/>
      <c r="E3" s="682"/>
      <c r="F3" s="681" t="s">
        <v>51</v>
      </c>
      <c r="G3" s="342"/>
      <c r="H3" s="159"/>
      <c r="I3" s="159"/>
      <c r="J3" s="159"/>
      <c r="K3" s="31"/>
    </row>
    <row r="4" spans="1:12" x14ac:dyDescent="0.2">
      <c r="A4" s="109"/>
      <c r="B4" s="89"/>
      <c r="C4" s="574"/>
      <c r="D4" s="90"/>
      <c r="E4" s="89"/>
      <c r="F4" s="89"/>
      <c r="G4" s="89"/>
      <c r="H4" s="111"/>
      <c r="I4" s="112"/>
      <c r="J4" s="89"/>
      <c r="K4" s="114"/>
    </row>
    <row r="5" spans="1:12" ht="15.75" x14ac:dyDescent="0.25">
      <c r="A5" s="35"/>
      <c r="B5" s="165" t="str">
        <f>'Company Payroll'!C1</f>
        <v>SHOW NAME</v>
      </c>
      <c r="C5" s="575"/>
      <c r="D5" s="568"/>
      <c r="E5" s="708" t="s">
        <v>194</v>
      </c>
      <c r="F5" s="709"/>
      <c r="G5" s="166"/>
      <c r="H5" s="167"/>
      <c r="I5" s="168"/>
      <c r="J5" s="89"/>
      <c r="K5" s="114"/>
    </row>
    <row r="6" spans="1:12" ht="18" x14ac:dyDescent="0.25">
      <c r="A6" s="35"/>
      <c r="B6" s="165" t="str">
        <f>'Company Payroll'!C2</f>
        <v>c/o DTE Management</v>
      </c>
      <c r="C6" s="575"/>
      <c r="D6" s="568"/>
      <c r="E6" s="723" t="str">
        <f>'Company Payroll'!A3</f>
        <v>MM/DD/YYYY</v>
      </c>
      <c r="F6" s="724"/>
      <c r="G6" s="166"/>
      <c r="H6" s="167"/>
      <c r="I6" s="168"/>
      <c r="J6" s="89"/>
      <c r="K6" s="114"/>
    </row>
    <row r="7" spans="1:12" ht="16.5" x14ac:dyDescent="0.3">
      <c r="A7" s="35"/>
      <c r="B7" s="165" t="str">
        <f>'Company Payroll'!C3</f>
        <v>1501 Broadway, Suite 1304</v>
      </c>
      <c r="C7" s="575"/>
      <c r="D7" s="568"/>
      <c r="E7" s="352" t="s">
        <v>193</v>
      </c>
      <c r="F7" s="353" t="e">
        <f>E6-7</f>
        <v>#VALUE!</v>
      </c>
      <c r="G7" s="166"/>
      <c r="H7" s="167" t="s">
        <v>48</v>
      </c>
      <c r="I7" s="168" t="str">
        <f>'Payment Summary'!I6</f>
        <v>XX-XXXXXXX</v>
      </c>
      <c r="J7" s="89"/>
      <c r="K7" s="114"/>
    </row>
    <row r="8" spans="1:12" ht="15.75" x14ac:dyDescent="0.25">
      <c r="A8" s="35"/>
      <c r="B8" s="165" t="str">
        <f>'Company Payroll'!C4</f>
        <v>New York, NY 10036</v>
      </c>
      <c r="C8" s="575"/>
      <c r="D8" s="568"/>
      <c r="E8" s="708"/>
      <c r="F8" s="701"/>
      <c r="G8" s="166"/>
      <c r="H8" s="167"/>
      <c r="I8" s="169"/>
      <c r="J8" s="89"/>
      <c r="K8" s="114"/>
    </row>
    <row r="9" spans="1:12" ht="15.75" x14ac:dyDescent="0.25">
      <c r="A9" s="109"/>
      <c r="B9" s="166"/>
      <c r="C9" s="575"/>
      <c r="D9" s="568"/>
      <c r="E9" s="166"/>
      <c r="F9" s="166"/>
      <c r="G9" s="166"/>
      <c r="H9" s="166"/>
      <c r="I9" s="170" t="s">
        <v>145</v>
      </c>
      <c r="J9" s="54"/>
      <c r="K9" s="114"/>
    </row>
    <row r="10" spans="1:12" ht="15.75" x14ac:dyDescent="0.25">
      <c r="A10" s="163"/>
      <c r="B10" s="170" t="s">
        <v>145</v>
      </c>
      <c r="C10" s="202" t="s">
        <v>9</v>
      </c>
      <c r="D10" s="170" t="s">
        <v>11</v>
      </c>
      <c r="E10" s="170" t="s">
        <v>75</v>
      </c>
      <c r="F10" s="170" t="s">
        <v>142</v>
      </c>
      <c r="G10" s="170" t="s">
        <v>129</v>
      </c>
      <c r="H10" s="170" t="s">
        <v>121</v>
      </c>
      <c r="I10" s="170" t="s">
        <v>0</v>
      </c>
      <c r="J10" s="54"/>
      <c r="K10" s="114"/>
    </row>
    <row r="11" spans="1:12" s="39" customFormat="1" ht="15.75" x14ac:dyDescent="0.25">
      <c r="A11" s="162"/>
      <c r="B11" s="171" t="s">
        <v>145</v>
      </c>
      <c r="C11" s="576" t="s">
        <v>10</v>
      </c>
      <c r="D11" s="171" t="s">
        <v>82</v>
      </c>
      <c r="E11" s="171" t="s">
        <v>124</v>
      </c>
      <c r="F11" s="171" t="s">
        <v>82</v>
      </c>
      <c r="G11" s="172">
        <v>0.04</v>
      </c>
      <c r="H11" s="345">
        <v>0.09</v>
      </c>
      <c r="I11" s="344">
        <v>0.06</v>
      </c>
      <c r="J11" s="164" t="s">
        <v>247</v>
      </c>
      <c r="K11" s="164" t="s">
        <v>147</v>
      </c>
    </row>
    <row r="12" spans="1:12" s="39" customFormat="1" ht="26.25" x14ac:dyDescent="0.25">
      <c r="A12" s="161"/>
      <c r="B12" s="174" t="s">
        <v>184</v>
      </c>
      <c r="C12" s="576"/>
      <c r="D12" s="171"/>
      <c r="E12" s="171"/>
      <c r="F12" s="171"/>
      <c r="G12" s="171"/>
      <c r="H12" s="171"/>
      <c r="I12" s="171"/>
      <c r="J12" s="55"/>
      <c r="K12" s="114"/>
      <c r="L12" s="39" t="s">
        <v>377</v>
      </c>
    </row>
    <row r="13" spans="1:12" ht="18.75" customHeight="1" x14ac:dyDescent="0.25">
      <c r="A13" s="160"/>
      <c r="B13" s="175">
        <f>'Company Payroll'!A127</f>
        <v>0</v>
      </c>
      <c r="C13" s="577">
        <f>'Company Payroll'!B127</f>
        <v>0</v>
      </c>
      <c r="D13" s="581">
        <f>'Company Payroll'!G127</f>
        <v>0</v>
      </c>
      <c r="E13" s="176">
        <f>'Company Payroll'!N127+'Company Payroll'!O127+'Company Payroll'!Q127+'Company Payroll'!L127+'Company Payroll'!J127+'Company Payroll'!P127</f>
        <v>0</v>
      </c>
      <c r="F13" s="176">
        <f>D13+E13</f>
        <v>0</v>
      </c>
      <c r="G13" s="176">
        <f>ROUND(F13*$G$11,2)</f>
        <v>0</v>
      </c>
      <c r="H13" s="176">
        <f>IF(F13&gt;0, H$11*F13,0)</f>
        <v>0</v>
      </c>
      <c r="I13" s="176">
        <f>F13*$I$11</f>
        <v>0</v>
      </c>
      <c r="J13" s="376"/>
      <c r="K13" s="511"/>
      <c r="L13" s="659">
        <f>SUM(H13+I13)</f>
        <v>0</v>
      </c>
    </row>
    <row r="14" spans="1:12" ht="18.75" customHeight="1" x14ac:dyDescent="0.25">
      <c r="A14" s="160"/>
      <c r="B14" s="175">
        <f>'Company Payroll'!A128</f>
        <v>0</v>
      </c>
      <c r="C14" s="577">
        <f>'Company Payroll'!B128</f>
        <v>0</v>
      </c>
      <c r="D14" s="581">
        <f>'Company Payroll'!G128</f>
        <v>0</v>
      </c>
      <c r="E14" s="176">
        <f>'Company Payroll'!N128+'Company Payroll'!O128+'Company Payroll'!Q128+'Company Payroll'!L128+'Company Payroll'!J128+'Company Payroll'!P128</f>
        <v>0</v>
      </c>
      <c r="F14" s="176">
        <f>D14+E14</f>
        <v>0</v>
      </c>
      <c r="G14" s="176">
        <f>ROUND(F14*$G$11,2)</f>
        <v>0</v>
      </c>
      <c r="H14" s="176">
        <f>IF(F14&gt;0, H$11*F14,0)</f>
        <v>0</v>
      </c>
      <c r="I14" s="176">
        <f>F14*$I$11</f>
        <v>0</v>
      </c>
      <c r="J14" s="376"/>
      <c r="K14" s="511"/>
      <c r="L14" s="659">
        <f>SUM(H14+I14)</f>
        <v>0</v>
      </c>
    </row>
    <row r="15" spans="1:12" ht="18.75" customHeight="1" x14ac:dyDescent="0.25">
      <c r="A15" s="160"/>
      <c r="B15" s="175">
        <f>'Company Payroll'!A129</f>
        <v>0</v>
      </c>
      <c r="C15" s="577">
        <f>'Company Payroll'!B129</f>
        <v>0</v>
      </c>
      <c r="D15" s="581">
        <f>'Company Payroll'!G129</f>
        <v>0</v>
      </c>
      <c r="E15" s="176">
        <f>'Company Payroll'!N129+'Company Payroll'!O129+'Company Payroll'!Q129+'Company Payroll'!L129+'Company Payroll'!J129+'Company Payroll'!P129</f>
        <v>0</v>
      </c>
      <c r="F15" s="176">
        <f>D15+E15</f>
        <v>0</v>
      </c>
      <c r="G15" s="176">
        <f>ROUND(F15*$G$11,2)</f>
        <v>0</v>
      </c>
      <c r="H15" s="176">
        <f>IF(F15&gt;0, H$11*F15,0)</f>
        <v>0</v>
      </c>
      <c r="I15" s="176">
        <f>F15*$I$11</f>
        <v>0</v>
      </c>
      <c r="J15" s="376"/>
      <c r="K15" s="511"/>
      <c r="L15" s="659">
        <f>SUM(H15+I15)</f>
        <v>0</v>
      </c>
    </row>
    <row r="16" spans="1:12" ht="18.75" customHeight="1" x14ac:dyDescent="0.25">
      <c r="A16" s="160"/>
      <c r="B16" s="175">
        <f>'Company Payroll'!A130</f>
        <v>0</v>
      </c>
      <c r="C16" s="577">
        <f>'Company Payroll'!B130</f>
        <v>0</v>
      </c>
      <c r="D16" s="581">
        <f>'Company Payroll'!G130</f>
        <v>0</v>
      </c>
      <c r="E16" s="176">
        <f>'Company Payroll'!N130+'Company Payroll'!O130+'Company Payroll'!Q130+'Company Payroll'!L130+'Company Payroll'!J130+'Company Payroll'!P130</f>
        <v>0</v>
      </c>
      <c r="F16" s="176">
        <f>D16+E16</f>
        <v>0</v>
      </c>
      <c r="G16" s="176">
        <f>ROUND(F16*$G$11,2)</f>
        <v>0</v>
      </c>
      <c r="H16" s="176">
        <f>IF(F16&gt;0, H$11*F16,0)</f>
        <v>0</v>
      </c>
      <c r="I16" s="176">
        <f>F16*$I$11</f>
        <v>0</v>
      </c>
      <c r="J16" s="376"/>
      <c r="K16" s="511"/>
      <c r="L16" s="659">
        <f>SUM(H16+I16)</f>
        <v>0</v>
      </c>
    </row>
    <row r="17" spans="1:12" ht="18.75" customHeight="1" x14ac:dyDescent="0.25">
      <c r="A17" s="160"/>
      <c r="B17" s="175">
        <f>'Company Payroll'!A131</f>
        <v>0</v>
      </c>
      <c r="C17" s="577">
        <f>'Company Payroll'!B131</f>
        <v>0</v>
      </c>
      <c r="D17" s="581">
        <f>'Company Payroll'!G131</f>
        <v>0</v>
      </c>
      <c r="E17" s="176">
        <f>'Company Payroll'!N131+'Company Payroll'!O131+'Company Payroll'!Q131+'Company Payroll'!L131+'Company Payroll'!J131+'Company Payroll'!P131</f>
        <v>0</v>
      </c>
      <c r="F17" s="176">
        <f>D17+E17</f>
        <v>0</v>
      </c>
      <c r="G17" s="176">
        <f>ROUND(F17*$G$11,2)</f>
        <v>0</v>
      </c>
      <c r="H17" s="176">
        <f>IF(F17&gt;0, H$11*F17,0)</f>
        <v>0</v>
      </c>
      <c r="I17" s="176">
        <f>F17*$I$11</f>
        <v>0</v>
      </c>
      <c r="J17" s="376"/>
      <c r="K17" s="511"/>
      <c r="L17" s="659">
        <f>SUM(H17+I17)</f>
        <v>0</v>
      </c>
    </row>
    <row r="18" spans="1:12" ht="18.75" customHeight="1" x14ac:dyDescent="0.25">
      <c r="A18" s="160"/>
      <c r="B18" s="456"/>
      <c r="C18" s="578"/>
      <c r="D18" s="582"/>
      <c r="E18" s="457"/>
      <c r="F18" s="457"/>
      <c r="G18" s="457"/>
      <c r="H18" s="457"/>
      <c r="I18" s="457"/>
      <c r="J18" s="458"/>
      <c r="K18" s="512"/>
    </row>
    <row r="19" spans="1:12" ht="18.75" customHeight="1" x14ac:dyDescent="0.25">
      <c r="A19" s="160"/>
      <c r="B19" s="175">
        <f>'Company Payroll'!A134</f>
        <v>0</v>
      </c>
      <c r="C19" s="577">
        <f>'Company Payroll'!B134</f>
        <v>0</v>
      </c>
      <c r="D19" s="581">
        <f>'Company Payroll'!G134</f>
        <v>0</v>
      </c>
      <c r="E19" s="176">
        <f>'Company Payroll'!N134+'Company Payroll'!O134+'Company Payroll'!Q134+'Company Payroll'!L134+'Company Payroll'!J134+'Company Payroll'!P134</f>
        <v>0</v>
      </c>
      <c r="F19" s="176">
        <f>D19+E19</f>
        <v>0</v>
      </c>
      <c r="G19" s="176">
        <f>ROUND(F19*$G$11,2)</f>
        <v>0</v>
      </c>
      <c r="H19" s="176">
        <f>IF(F19&gt;0, H$11*F19,0)</f>
        <v>0</v>
      </c>
      <c r="I19" s="176">
        <f>F19*$I$11</f>
        <v>0</v>
      </c>
      <c r="J19" s="376"/>
      <c r="K19" s="511"/>
      <c r="L19" s="659">
        <f t="shared" ref="L19:L75" si="0">SUM(H19+I19)</f>
        <v>0</v>
      </c>
    </row>
    <row r="20" spans="1:12" ht="18.75" customHeight="1" x14ac:dyDescent="0.25">
      <c r="A20" s="160"/>
      <c r="B20" s="175">
        <f>'Company Payroll'!A135</f>
        <v>0</v>
      </c>
      <c r="C20" s="577">
        <f>'Company Payroll'!B135</f>
        <v>0</v>
      </c>
      <c r="D20" s="581">
        <f>'Company Payroll'!G135</f>
        <v>0</v>
      </c>
      <c r="E20" s="176">
        <f>'Company Payroll'!N135+'Company Payroll'!O135+'Company Payroll'!Q135+'Company Payroll'!L135+'Company Payroll'!J135+'Company Payroll'!P135</f>
        <v>0</v>
      </c>
      <c r="F20" s="176">
        <f>D20+E20</f>
        <v>0</v>
      </c>
      <c r="G20" s="176">
        <f>ROUND(F20*$G$11,2)</f>
        <v>0</v>
      </c>
      <c r="H20" s="176">
        <f>IF(F20&gt;0, H$11*F20,0)</f>
        <v>0</v>
      </c>
      <c r="I20" s="176">
        <f>F20*$I$11</f>
        <v>0</v>
      </c>
      <c r="J20" s="376"/>
      <c r="K20" s="511"/>
      <c r="L20" s="659">
        <f t="shared" si="0"/>
        <v>0</v>
      </c>
    </row>
    <row r="21" spans="1:12" ht="18.75" customHeight="1" x14ac:dyDescent="0.25">
      <c r="A21" s="160"/>
      <c r="B21" s="175">
        <f>'Company Payroll'!A136</f>
        <v>0</v>
      </c>
      <c r="C21" s="577">
        <f>'Company Payroll'!B136</f>
        <v>0</v>
      </c>
      <c r="D21" s="581">
        <f>'Company Payroll'!G136</f>
        <v>0</v>
      </c>
      <c r="E21" s="176">
        <f>'Company Payroll'!N136+'Company Payroll'!O136+'Company Payroll'!Q136+'Company Payroll'!L136+'Company Payroll'!J136+'Company Payroll'!P136</f>
        <v>0</v>
      </c>
      <c r="F21" s="176">
        <f t="shared" ref="F21:F57" si="1">D21+E21</f>
        <v>0</v>
      </c>
      <c r="G21" s="176">
        <f t="shared" ref="G21:G61" si="2">ROUND(F21*$G$11,2)</f>
        <v>0</v>
      </c>
      <c r="H21" s="176">
        <f t="shared" ref="H21:H57" si="3">IF(F21&gt;0, H$11*F21,0)</f>
        <v>0</v>
      </c>
      <c r="I21" s="176">
        <f t="shared" ref="I21:I57" si="4">F21*$I$11</f>
        <v>0</v>
      </c>
      <c r="J21" s="376"/>
      <c r="K21" s="511"/>
      <c r="L21" s="659">
        <f t="shared" si="0"/>
        <v>0</v>
      </c>
    </row>
    <row r="22" spans="1:12" ht="18.75" customHeight="1" x14ac:dyDescent="0.25">
      <c r="A22" s="160"/>
      <c r="B22" s="175">
        <f>'Company Payroll'!A137</f>
        <v>0</v>
      </c>
      <c r="C22" s="577">
        <f>'Company Payroll'!B137</f>
        <v>0</v>
      </c>
      <c r="D22" s="581">
        <f>'Company Payroll'!G137</f>
        <v>0</v>
      </c>
      <c r="E22" s="176">
        <f>'Company Payroll'!N137+'Company Payroll'!O137+'Company Payroll'!Q137+'Company Payroll'!L137+'Company Payroll'!J137+'Company Payroll'!P137</f>
        <v>0</v>
      </c>
      <c r="F22" s="176">
        <f t="shared" si="1"/>
        <v>0</v>
      </c>
      <c r="G22" s="176">
        <f t="shared" si="2"/>
        <v>0</v>
      </c>
      <c r="H22" s="176">
        <f>IF(F22&gt;0, H$11*F22,0)</f>
        <v>0</v>
      </c>
      <c r="I22" s="176">
        <f>F22*$I$11</f>
        <v>0</v>
      </c>
      <c r="J22" s="376"/>
      <c r="K22" s="511"/>
      <c r="L22" s="659">
        <f t="shared" si="0"/>
        <v>0</v>
      </c>
    </row>
    <row r="23" spans="1:12" ht="18.75" customHeight="1" x14ac:dyDescent="0.25">
      <c r="A23" s="160"/>
      <c r="B23" s="175">
        <f>'Company Payroll'!A138</f>
        <v>0</v>
      </c>
      <c r="C23" s="577">
        <f>'Company Payroll'!B138</f>
        <v>0</v>
      </c>
      <c r="D23" s="581">
        <f>'Company Payroll'!G138</f>
        <v>0</v>
      </c>
      <c r="E23" s="176">
        <f>'Company Payroll'!N138+'Company Payroll'!O138+'Company Payroll'!Q138+'Company Payroll'!L138+'Company Payroll'!J138+'Company Payroll'!P138</f>
        <v>0</v>
      </c>
      <c r="F23" s="176">
        <f>D23+E23</f>
        <v>0</v>
      </c>
      <c r="G23" s="176">
        <f>ROUND(F23*$G$11,2)</f>
        <v>0</v>
      </c>
      <c r="H23" s="176">
        <f>IF(F23&gt;0, H$11*F23,0)</f>
        <v>0</v>
      </c>
      <c r="I23" s="176">
        <f>F23*$I$11</f>
        <v>0</v>
      </c>
      <c r="J23" s="376"/>
      <c r="K23" s="511"/>
      <c r="L23" s="659">
        <f t="shared" si="0"/>
        <v>0</v>
      </c>
    </row>
    <row r="24" spans="1:12" ht="18.75" customHeight="1" x14ac:dyDescent="0.25">
      <c r="A24" s="160"/>
      <c r="B24" s="175">
        <f>'Company Payroll'!A139</f>
        <v>0</v>
      </c>
      <c r="C24" s="577">
        <f>'Company Payroll'!B139</f>
        <v>0</v>
      </c>
      <c r="D24" s="581">
        <f>'Company Payroll'!G139</f>
        <v>0</v>
      </c>
      <c r="E24" s="176">
        <f>'Company Payroll'!N139+'Company Payroll'!O139+'Company Payroll'!Q139+'Company Payroll'!L139+'Company Payroll'!J139+'Company Payroll'!P139</f>
        <v>0</v>
      </c>
      <c r="F24" s="176">
        <f>D24+E24</f>
        <v>0</v>
      </c>
      <c r="G24" s="176">
        <f>ROUND(F24*$G$11,2)</f>
        <v>0</v>
      </c>
      <c r="H24" s="176">
        <f>IF(F24&gt;0, H$11*F24,0)</f>
        <v>0</v>
      </c>
      <c r="I24" s="176">
        <f>F24*$I$11</f>
        <v>0</v>
      </c>
      <c r="J24" s="376"/>
      <c r="K24" s="511"/>
      <c r="L24" s="659">
        <f t="shared" si="0"/>
        <v>0</v>
      </c>
    </row>
    <row r="25" spans="1:12" ht="18.75" customHeight="1" x14ac:dyDescent="0.25">
      <c r="A25" s="160"/>
      <c r="B25" s="175">
        <f>'Company Payroll'!A140</f>
        <v>0</v>
      </c>
      <c r="C25" s="577">
        <f>'Company Payroll'!B140</f>
        <v>0</v>
      </c>
      <c r="D25" s="581">
        <f>'Company Payroll'!G140</f>
        <v>0</v>
      </c>
      <c r="E25" s="176">
        <f>'Company Payroll'!N140+'Company Payroll'!O140+'Company Payroll'!Q140+'Company Payroll'!L140+'Company Payroll'!J140+'Company Payroll'!P140</f>
        <v>0</v>
      </c>
      <c r="F25" s="176">
        <f t="shared" si="1"/>
        <v>0</v>
      </c>
      <c r="G25" s="176">
        <f t="shared" si="2"/>
        <v>0</v>
      </c>
      <c r="H25" s="176">
        <f t="shared" si="3"/>
        <v>0</v>
      </c>
      <c r="I25" s="176">
        <f t="shared" si="4"/>
        <v>0</v>
      </c>
      <c r="J25" s="376"/>
      <c r="K25" s="511"/>
      <c r="L25" s="659">
        <f t="shared" si="0"/>
        <v>0</v>
      </c>
    </row>
    <row r="26" spans="1:12" ht="18.75" customHeight="1" x14ac:dyDescent="0.25">
      <c r="A26" s="160"/>
      <c r="B26" s="175">
        <f>'Company Payroll'!A141</f>
        <v>0</v>
      </c>
      <c r="C26" s="577">
        <f>'Company Payroll'!B141</f>
        <v>0</v>
      </c>
      <c r="D26" s="581">
        <f>'Company Payroll'!G141</f>
        <v>0</v>
      </c>
      <c r="E26" s="176">
        <f>'Company Payroll'!N141+'Company Payroll'!O141+'Company Payroll'!Q141+'Company Payroll'!L141+'Company Payroll'!J141+'Company Payroll'!P141</f>
        <v>0</v>
      </c>
      <c r="F26" s="176">
        <f t="shared" si="1"/>
        <v>0</v>
      </c>
      <c r="G26" s="176">
        <f t="shared" si="2"/>
        <v>0</v>
      </c>
      <c r="H26" s="176">
        <f t="shared" si="3"/>
        <v>0</v>
      </c>
      <c r="I26" s="176">
        <f t="shared" si="4"/>
        <v>0</v>
      </c>
      <c r="J26" s="376"/>
      <c r="K26" s="511"/>
      <c r="L26" s="659">
        <f t="shared" ref="L26" si="5">SUM(H26+I26)</f>
        <v>0</v>
      </c>
    </row>
    <row r="27" spans="1:12" ht="18.75" customHeight="1" x14ac:dyDescent="0.25">
      <c r="A27" s="160"/>
      <c r="B27" s="175">
        <f>'Company Payroll'!A142</f>
        <v>0</v>
      </c>
      <c r="C27" s="577">
        <f>'Company Payroll'!B142</f>
        <v>0</v>
      </c>
      <c r="D27" s="581">
        <f>'Company Payroll'!G142</f>
        <v>0</v>
      </c>
      <c r="E27" s="176">
        <f>'Company Payroll'!N142+'Company Payroll'!O142+'Company Payroll'!Q142+'Company Payroll'!L142+'Company Payroll'!J142+'Company Payroll'!P142</f>
        <v>0</v>
      </c>
      <c r="F27" s="176">
        <f t="shared" ref="F27" si="6">D27+E27</f>
        <v>0</v>
      </c>
      <c r="G27" s="176">
        <f t="shared" ref="G27" si="7">ROUND(F27*$G$11,2)</f>
        <v>0</v>
      </c>
      <c r="H27" s="176">
        <f t="shared" ref="H27" si="8">IF(F27&gt;0, H$11*F27,0)</f>
        <v>0</v>
      </c>
      <c r="I27" s="176">
        <f t="shared" ref="I27" si="9">F27*$I$11</f>
        <v>0</v>
      </c>
      <c r="J27" s="376"/>
      <c r="K27" s="511"/>
      <c r="L27" s="659">
        <f t="shared" ref="L27" si="10">SUM(H27+I27)</f>
        <v>0</v>
      </c>
    </row>
    <row r="28" spans="1:12" ht="18.75" customHeight="1" x14ac:dyDescent="0.25">
      <c r="A28" s="160"/>
      <c r="B28" s="175">
        <f>'Company Payroll'!A143</f>
        <v>0</v>
      </c>
      <c r="C28" s="577">
        <f>'Company Payroll'!B143</f>
        <v>0</v>
      </c>
      <c r="D28" s="581">
        <f>'Company Payroll'!G143</f>
        <v>0</v>
      </c>
      <c r="E28" s="176">
        <f>'Company Payroll'!N143+'Company Payroll'!O143+'Company Payroll'!Q143+'Company Payroll'!L143+'Company Payroll'!J143+'Company Payroll'!P143</f>
        <v>0</v>
      </c>
      <c r="F28" s="176">
        <f t="shared" si="1"/>
        <v>0</v>
      </c>
      <c r="G28" s="176">
        <f t="shared" si="2"/>
        <v>0</v>
      </c>
      <c r="H28" s="176">
        <f t="shared" si="3"/>
        <v>0</v>
      </c>
      <c r="I28" s="176">
        <f t="shared" si="4"/>
        <v>0</v>
      </c>
      <c r="J28" s="376"/>
      <c r="K28" s="511"/>
      <c r="L28" s="659">
        <f t="shared" si="0"/>
        <v>0</v>
      </c>
    </row>
    <row r="29" spans="1:12" ht="18.75" customHeight="1" x14ac:dyDescent="0.25">
      <c r="A29" s="160"/>
      <c r="B29" s="175">
        <f>'Company Payroll'!A144</f>
        <v>0</v>
      </c>
      <c r="C29" s="577">
        <f>'Company Payroll'!B144</f>
        <v>0</v>
      </c>
      <c r="D29" s="581">
        <f>'Company Payroll'!G144</f>
        <v>0</v>
      </c>
      <c r="E29" s="176">
        <f>'Company Payroll'!N144+'Company Payroll'!O144+'Company Payroll'!Q144+'Company Payroll'!L144+'Company Payroll'!J144+'Company Payroll'!P144</f>
        <v>0</v>
      </c>
      <c r="F29" s="176">
        <f t="shared" si="1"/>
        <v>0</v>
      </c>
      <c r="G29" s="176">
        <f t="shared" si="2"/>
        <v>0</v>
      </c>
      <c r="H29" s="176">
        <f t="shared" si="3"/>
        <v>0</v>
      </c>
      <c r="I29" s="176">
        <f t="shared" si="4"/>
        <v>0</v>
      </c>
      <c r="J29" s="376"/>
      <c r="K29" s="511"/>
      <c r="L29" s="659">
        <f t="shared" si="0"/>
        <v>0</v>
      </c>
    </row>
    <row r="30" spans="1:12" ht="18.75" customHeight="1" x14ac:dyDescent="0.25">
      <c r="A30" s="160"/>
      <c r="B30" s="175">
        <f>'Company Payroll'!A145</f>
        <v>0</v>
      </c>
      <c r="C30" s="577">
        <f>'Company Payroll'!B145</f>
        <v>0</v>
      </c>
      <c r="D30" s="581">
        <f>'Company Payroll'!G145</f>
        <v>0</v>
      </c>
      <c r="E30" s="176">
        <f>'Company Payroll'!N145+'Company Payroll'!O145+'Company Payroll'!Q145+'Company Payroll'!L145+'Company Payroll'!J145+'Company Payroll'!P145</f>
        <v>0</v>
      </c>
      <c r="F30" s="176">
        <f>D30+E30</f>
        <v>0</v>
      </c>
      <c r="G30" s="176">
        <f>ROUND(F30*$G$11,2)</f>
        <v>0</v>
      </c>
      <c r="H30" s="176">
        <f>IF(F30&gt;0, H$11*F30,0)</f>
        <v>0</v>
      </c>
      <c r="I30" s="176">
        <f>F30*$I$11</f>
        <v>0</v>
      </c>
      <c r="J30" s="376"/>
      <c r="K30" s="511"/>
      <c r="L30" s="659">
        <f t="shared" si="0"/>
        <v>0</v>
      </c>
    </row>
    <row r="31" spans="1:12" ht="18.75" customHeight="1" x14ac:dyDescent="0.25">
      <c r="A31" s="160"/>
      <c r="B31" s="175">
        <f>'Company Payroll'!A146</f>
        <v>0</v>
      </c>
      <c r="C31" s="577">
        <f>'Company Payroll'!B146</f>
        <v>0</v>
      </c>
      <c r="D31" s="581">
        <f>'Company Payroll'!G146</f>
        <v>0</v>
      </c>
      <c r="E31" s="176">
        <f>'Company Payroll'!N146+'Company Payroll'!O146+'Company Payroll'!Q146+'Company Payroll'!L146+'Company Payroll'!J146+'Company Payroll'!P146</f>
        <v>0</v>
      </c>
      <c r="F31" s="176">
        <f>D31+E31</f>
        <v>0</v>
      </c>
      <c r="G31" s="176">
        <f>ROUND(F31*$G$11,2)</f>
        <v>0</v>
      </c>
      <c r="H31" s="176">
        <f>IF(F31&gt;0, H$11*F31,0)</f>
        <v>0</v>
      </c>
      <c r="I31" s="176">
        <f>F31*$I$11</f>
        <v>0</v>
      </c>
      <c r="J31" s="376"/>
      <c r="K31" s="511"/>
      <c r="L31" s="659">
        <f>SUM(H31+I31)</f>
        <v>0</v>
      </c>
    </row>
    <row r="32" spans="1:12" ht="18.75" customHeight="1" x14ac:dyDescent="0.25">
      <c r="A32" s="160"/>
      <c r="B32" s="175">
        <f>'Company Payroll'!A147</f>
        <v>0</v>
      </c>
      <c r="C32" s="577">
        <f>'Company Payroll'!B147</f>
        <v>0</v>
      </c>
      <c r="D32" s="581">
        <f>'Company Payroll'!G147</f>
        <v>0</v>
      </c>
      <c r="E32" s="176">
        <f>'Company Payroll'!N147+'Company Payroll'!O147+'Company Payroll'!Q147+'Company Payroll'!L147+'Company Payroll'!J147+'Company Payroll'!P147</f>
        <v>0</v>
      </c>
      <c r="F32" s="176">
        <f>D32+E32</f>
        <v>0</v>
      </c>
      <c r="G32" s="176">
        <f>ROUND(F32*$G$11,2)</f>
        <v>0</v>
      </c>
      <c r="H32" s="176">
        <f>IF(F32&gt;0, H$11*F32,0)</f>
        <v>0</v>
      </c>
      <c r="I32" s="176">
        <f>F32*$I$11</f>
        <v>0</v>
      </c>
      <c r="J32" s="376"/>
      <c r="K32" s="511"/>
      <c r="L32" s="659">
        <f t="shared" si="0"/>
        <v>0</v>
      </c>
    </row>
    <row r="33" spans="1:12" ht="18.75" customHeight="1" x14ac:dyDescent="0.25">
      <c r="A33" s="160"/>
      <c r="B33" s="175">
        <f>'Company Payroll'!A149</f>
        <v>0</v>
      </c>
      <c r="C33" s="577">
        <f>'Company Payroll'!B149</f>
        <v>0</v>
      </c>
      <c r="D33" s="581">
        <f>'Company Payroll'!G149</f>
        <v>0</v>
      </c>
      <c r="E33" s="176">
        <f>'Company Payroll'!N149+'Company Payroll'!O149+'Company Payroll'!Q149+'Company Payroll'!L149+'Company Payroll'!J149+'Company Payroll'!P149</f>
        <v>0</v>
      </c>
      <c r="F33" s="176">
        <f t="shared" si="1"/>
        <v>0</v>
      </c>
      <c r="G33" s="176">
        <f t="shared" si="2"/>
        <v>0</v>
      </c>
      <c r="H33" s="176">
        <f t="shared" si="3"/>
        <v>0</v>
      </c>
      <c r="I33" s="176">
        <f t="shared" si="4"/>
        <v>0</v>
      </c>
      <c r="J33" s="376"/>
      <c r="K33" s="511"/>
      <c r="L33" s="659">
        <f t="shared" si="0"/>
        <v>0</v>
      </c>
    </row>
    <row r="34" spans="1:12" ht="18.75" customHeight="1" x14ac:dyDescent="0.25">
      <c r="A34" s="160"/>
      <c r="B34" s="175">
        <f>'Company Payroll'!A150</f>
        <v>0</v>
      </c>
      <c r="C34" s="577">
        <f>'Company Payroll'!B150</f>
        <v>0</v>
      </c>
      <c r="D34" s="581">
        <f>'Company Payroll'!G150</f>
        <v>0</v>
      </c>
      <c r="E34" s="176">
        <f>'Company Payroll'!N150+'Company Payroll'!O150+'Company Payroll'!Q150+'Company Payroll'!L150+'Company Payroll'!J150+'Company Payroll'!P150</f>
        <v>0</v>
      </c>
      <c r="F34" s="176">
        <f t="shared" si="1"/>
        <v>0</v>
      </c>
      <c r="G34" s="176">
        <f t="shared" si="2"/>
        <v>0</v>
      </c>
      <c r="H34" s="176">
        <f t="shared" si="3"/>
        <v>0</v>
      </c>
      <c r="I34" s="176">
        <f t="shared" si="4"/>
        <v>0</v>
      </c>
      <c r="J34" s="376"/>
      <c r="K34" s="511"/>
      <c r="L34" s="659">
        <f t="shared" si="0"/>
        <v>0</v>
      </c>
    </row>
    <row r="35" spans="1:12" ht="18.75" customHeight="1" x14ac:dyDescent="0.25">
      <c r="A35" s="160"/>
      <c r="B35" s="175">
        <f>'Company Payroll'!A151</f>
        <v>0</v>
      </c>
      <c r="C35" s="577">
        <f>'Company Payroll'!B151</f>
        <v>0</v>
      </c>
      <c r="D35" s="581">
        <f>'Company Payroll'!G151</f>
        <v>0</v>
      </c>
      <c r="E35" s="176">
        <f>'Company Payroll'!N151+'Company Payroll'!O151+'Company Payroll'!Q151+'Company Payroll'!L151+'Company Payroll'!J151+'Company Payroll'!P151</f>
        <v>0</v>
      </c>
      <c r="F35" s="176">
        <f t="shared" ref="F35" si="11">D35+E35</f>
        <v>0</v>
      </c>
      <c r="G35" s="176">
        <f t="shared" ref="G35" si="12">ROUND(F35*$G$11,2)</f>
        <v>0</v>
      </c>
      <c r="H35" s="176">
        <f t="shared" ref="H35" si="13">IF(F35&gt;0, H$11*F35,0)</f>
        <v>0</v>
      </c>
      <c r="I35" s="176">
        <f t="shared" ref="I35" si="14">F35*$I$11</f>
        <v>0</v>
      </c>
      <c r="J35" s="376"/>
      <c r="K35" s="511"/>
      <c r="L35" s="659">
        <f t="shared" si="0"/>
        <v>0</v>
      </c>
    </row>
    <row r="36" spans="1:12" ht="18.75" customHeight="1" x14ac:dyDescent="0.25">
      <c r="A36" s="160"/>
      <c r="B36" s="175">
        <f>'Company Payroll'!A152</f>
        <v>0</v>
      </c>
      <c r="C36" s="577">
        <f>'Company Payroll'!B152</f>
        <v>0</v>
      </c>
      <c r="D36" s="581">
        <f>'Company Payroll'!G152</f>
        <v>0</v>
      </c>
      <c r="E36" s="176">
        <f>'Company Payroll'!N152+'Company Payroll'!O152+'Company Payroll'!Q152+'Company Payroll'!L152+'Company Payroll'!J152+'Company Payroll'!P152</f>
        <v>0</v>
      </c>
      <c r="F36" s="176">
        <f t="shared" si="1"/>
        <v>0</v>
      </c>
      <c r="G36" s="176">
        <f t="shared" si="2"/>
        <v>0</v>
      </c>
      <c r="H36" s="176">
        <f t="shared" si="3"/>
        <v>0</v>
      </c>
      <c r="I36" s="176">
        <f t="shared" si="4"/>
        <v>0</v>
      </c>
      <c r="J36" s="376"/>
      <c r="K36" s="511"/>
      <c r="L36" s="659">
        <f t="shared" si="0"/>
        <v>0</v>
      </c>
    </row>
    <row r="37" spans="1:12" ht="18.75" customHeight="1" x14ac:dyDescent="0.25">
      <c r="A37" s="160"/>
      <c r="B37" s="175">
        <f>'Company Payroll'!A153</f>
        <v>0</v>
      </c>
      <c r="C37" s="577">
        <f>'Company Payroll'!B153</f>
        <v>0</v>
      </c>
      <c r="D37" s="581">
        <f>'Company Payroll'!G153</f>
        <v>0</v>
      </c>
      <c r="E37" s="176">
        <f>'Company Payroll'!N153+'Company Payroll'!O153+'Company Payroll'!Q153+'Company Payroll'!L153+'Company Payroll'!J153+'Company Payroll'!P153</f>
        <v>0</v>
      </c>
      <c r="F37" s="176">
        <f t="shared" si="1"/>
        <v>0</v>
      </c>
      <c r="G37" s="176">
        <f t="shared" si="2"/>
        <v>0</v>
      </c>
      <c r="H37" s="176">
        <f t="shared" si="3"/>
        <v>0</v>
      </c>
      <c r="I37" s="176">
        <f t="shared" si="4"/>
        <v>0</v>
      </c>
      <c r="J37" s="376"/>
      <c r="K37" s="511"/>
      <c r="L37" s="659">
        <f t="shared" si="0"/>
        <v>0</v>
      </c>
    </row>
    <row r="38" spans="1:12" ht="18.75" customHeight="1" x14ac:dyDescent="0.25">
      <c r="A38" s="160"/>
      <c r="B38" s="175">
        <f>'Company Payroll'!A154</f>
        <v>0</v>
      </c>
      <c r="C38" s="577">
        <f>'Company Payroll'!B154</f>
        <v>0</v>
      </c>
      <c r="D38" s="581">
        <f>'Company Payroll'!G154</f>
        <v>0</v>
      </c>
      <c r="E38" s="176">
        <f>'Company Payroll'!N154+'Company Payroll'!O154+'Company Payroll'!Q154+'Company Payroll'!L154+'Company Payroll'!J154+'Company Payroll'!P154</f>
        <v>0</v>
      </c>
      <c r="F38" s="176">
        <f t="shared" si="1"/>
        <v>0</v>
      </c>
      <c r="G38" s="176">
        <f t="shared" si="2"/>
        <v>0</v>
      </c>
      <c r="H38" s="176">
        <f t="shared" si="3"/>
        <v>0</v>
      </c>
      <c r="I38" s="176">
        <f t="shared" si="4"/>
        <v>0</v>
      </c>
      <c r="J38" s="376"/>
      <c r="K38" s="511"/>
      <c r="L38" s="659">
        <f t="shared" si="0"/>
        <v>0</v>
      </c>
    </row>
    <row r="39" spans="1:12" ht="18.75" customHeight="1" x14ac:dyDescent="0.25">
      <c r="A39" s="160"/>
      <c r="B39" s="175">
        <f>'Company Payroll'!A155</f>
        <v>0</v>
      </c>
      <c r="C39" s="577">
        <f>'Company Payroll'!B155</f>
        <v>0</v>
      </c>
      <c r="D39" s="581">
        <f>'Company Payroll'!G155</f>
        <v>0</v>
      </c>
      <c r="E39" s="176">
        <f>'Company Payroll'!N155+'Company Payroll'!O155+'Company Payroll'!Q155+'Company Payroll'!L155+'Company Payroll'!J155+'Company Payroll'!P155</f>
        <v>0</v>
      </c>
      <c r="F39" s="176">
        <f>D39+E39</f>
        <v>0</v>
      </c>
      <c r="G39" s="176">
        <f>ROUND(F39*$G$11,2)</f>
        <v>0</v>
      </c>
      <c r="H39" s="176">
        <f>IF(F39&gt;0, H$11*F39,0)</f>
        <v>0</v>
      </c>
      <c r="I39" s="176">
        <f>F39*$I$11</f>
        <v>0</v>
      </c>
      <c r="J39" s="376"/>
      <c r="K39" s="511"/>
      <c r="L39" s="659">
        <f t="shared" si="0"/>
        <v>0</v>
      </c>
    </row>
    <row r="40" spans="1:12" ht="18.75" customHeight="1" x14ac:dyDescent="0.25">
      <c r="A40" s="160"/>
      <c r="B40" s="175">
        <f>'Company Payroll'!A157</f>
        <v>0</v>
      </c>
      <c r="C40" s="577">
        <f>'Company Payroll'!B157</f>
        <v>0</v>
      </c>
      <c r="D40" s="581">
        <f>'Company Payroll'!G157</f>
        <v>0</v>
      </c>
      <c r="E40" s="176">
        <f>'Company Payroll'!N157+'Company Payroll'!O157+'Company Payroll'!Q157+'Company Payroll'!L157+'Company Payroll'!J157+'Company Payroll'!P157</f>
        <v>0</v>
      </c>
      <c r="F40" s="176">
        <f>D40+E40</f>
        <v>0</v>
      </c>
      <c r="G40" s="176">
        <f>ROUND(F40*$G$11,2)</f>
        <v>0</v>
      </c>
      <c r="H40" s="176">
        <f>IF(F40&gt;0, H$11*F40,0)</f>
        <v>0</v>
      </c>
      <c r="I40" s="176">
        <f>F40*$I$11</f>
        <v>0</v>
      </c>
      <c r="J40" s="376"/>
      <c r="K40" s="511"/>
      <c r="L40" s="659">
        <f t="shared" si="0"/>
        <v>0</v>
      </c>
    </row>
    <row r="41" spans="1:12" ht="18.75" customHeight="1" x14ac:dyDescent="0.25">
      <c r="A41" s="160"/>
      <c r="B41" s="175">
        <f>'Company Payroll'!A156</f>
        <v>0</v>
      </c>
      <c r="C41" s="577">
        <f>'Company Payroll'!B156</f>
        <v>0</v>
      </c>
      <c r="D41" s="581">
        <f>'Company Payroll'!G156</f>
        <v>0</v>
      </c>
      <c r="E41" s="176">
        <f>'Company Payroll'!N156+'Company Payroll'!O156+'Company Payroll'!Q156+'Company Payroll'!L156+'Company Payroll'!J156+'Company Payroll'!P156</f>
        <v>0</v>
      </c>
      <c r="F41" s="176">
        <f t="shared" si="1"/>
        <v>0</v>
      </c>
      <c r="G41" s="176">
        <f t="shared" si="2"/>
        <v>0</v>
      </c>
      <c r="H41" s="176">
        <f t="shared" si="3"/>
        <v>0</v>
      </c>
      <c r="I41" s="176">
        <f t="shared" si="4"/>
        <v>0</v>
      </c>
      <c r="J41" s="376"/>
      <c r="K41" s="511"/>
      <c r="L41" s="659">
        <f t="shared" si="0"/>
        <v>0</v>
      </c>
    </row>
    <row r="42" spans="1:12" ht="18.75" customHeight="1" x14ac:dyDescent="0.25">
      <c r="A42" s="160"/>
      <c r="B42" s="175">
        <f>'Company Payroll'!A158</f>
        <v>0</v>
      </c>
      <c r="C42" s="577">
        <f>'Company Payroll'!B158</f>
        <v>0</v>
      </c>
      <c r="D42" s="581">
        <f>'Company Payroll'!G158</f>
        <v>0</v>
      </c>
      <c r="E42" s="176">
        <f>'Company Payroll'!N158+'Company Payroll'!O158+'Company Payroll'!Q158+'Company Payroll'!L158+'Company Payroll'!J158+'Company Payroll'!P158</f>
        <v>0</v>
      </c>
      <c r="F42" s="176">
        <f t="shared" ref="F42:F43" si="15">D42+E42</f>
        <v>0</v>
      </c>
      <c r="G42" s="176">
        <f t="shared" ref="G42:G43" si="16">ROUND(F42*$G$11,2)</f>
        <v>0</v>
      </c>
      <c r="H42" s="176">
        <f t="shared" ref="H42:H43" si="17">IF(F42&gt;0, H$11*F42,0)</f>
        <v>0</v>
      </c>
      <c r="I42" s="176">
        <f t="shared" ref="I42:I43" si="18">F42*$I$11</f>
        <v>0</v>
      </c>
      <c r="J42" s="376"/>
      <c r="K42" s="511"/>
      <c r="L42" s="659">
        <f t="shared" ref="L42" si="19">SUM(H42+I42)</f>
        <v>0</v>
      </c>
    </row>
    <row r="43" spans="1:12" ht="18.75" customHeight="1" x14ac:dyDescent="0.25">
      <c r="A43" s="160"/>
      <c r="B43" s="175">
        <f>'Company Payroll'!A159</f>
        <v>0</v>
      </c>
      <c r="C43" s="577">
        <f>'Company Payroll'!B159</f>
        <v>0</v>
      </c>
      <c r="D43" s="581">
        <f>'Company Payroll'!G159</f>
        <v>0</v>
      </c>
      <c r="E43" s="176">
        <f>'Company Payroll'!N159+'Company Payroll'!O159+'Company Payroll'!Q159+'Company Payroll'!L159+'Company Payroll'!J159+'Company Payroll'!P159</f>
        <v>0</v>
      </c>
      <c r="F43" s="176">
        <f t="shared" si="15"/>
        <v>0</v>
      </c>
      <c r="G43" s="176">
        <f t="shared" si="16"/>
        <v>0</v>
      </c>
      <c r="H43" s="176">
        <f t="shared" si="17"/>
        <v>0</v>
      </c>
      <c r="I43" s="176">
        <f t="shared" si="18"/>
        <v>0</v>
      </c>
      <c r="J43" s="376"/>
      <c r="K43" s="511"/>
      <c r="L43" s="659">
        <f>SUM(H43+I43)</f>
        <v>0</v>
      </c>
    </row>
    <row r="44" spans="1:12" ht="18.75" customHeight="1" x14ac:dyDescent="0.25">
      <c r="A44" s="160"/>
      <c r="B44" s="175">
        <f>'Company Payroll'!A160</f>
        <v>0</v>
      </c>
      <c r="C44" s="577">
        <f>'Company Payroll'!B160</f>
        <v>0</v>
      </c>
      <c r="D44" s="581">
        <f>'Company Payroll'!G160</f>
        <v>0</v>
      </c>
      <c r="E44" s="176">
        <f>'Company Payroll'!N160+'Company Payroll'!O160+'Company Payroll'!Q160+'Company Payroll'!L160+'Company Payroll'!J160+'Company Payroll'!P160</f>
        <v>0</v>
      </c>
      <c r="F44" s="176">
        <f t="shared" si="1"/>
        <v>0</v>
      </c>
      <c r="G44" s="176">
        <f t="shared" si="2"/>
        <v>0</v>
      </c>
      <c r="H44" s="176">
        <f t="shared" si="3"/>
        <v>0</v>
      </c>
      <c r="I44" s="176">
        <f t="shared" si="4"/>
        <v>0</v>
      </c>
      <c r="J44" s="376"/>
      <c r="K44" s="511"/>
      <c r="L44" s="659">
        <f t="shared" si="0"/>
        <v>0</v>
      </c>
    </row>
    <row r="45" spans="1:12" ht="18.75" customHeight="1" x14ac:dyDescent="0.25">
      <c r="A45" s="160"/>
      <c r="B45" s="175">
        <f>'Company Payroll'!A161</f>
        <v>0</v>
      </c>
      <c r="C45" s="577">
        <f>'Company Payroll'!B161</f>
        <v>0</v>
      </c>
      <c r="D45" s="581">
        <f>'Company Payroll'!G161</f>
        <v>0</v>
      </c>
      <c r="E45" s="176">
        <f>'Company Payroll'!N161+'Company Payroll'!O161+'Company Payroll'!Q161+'Company Payroll'!L161+'Company Payroll'!J161+'Company Payroll'!P161</f>
        <v>0</v>
      </c>
      <c r="F45" s="176">
        <f t="shared" si="1"/>
        <v>0</v>
      </c>
      <c r="G45" s="176">
        <f t="shared" si="2"/>
        <v>0</v>
      </c>
      <c r="H45" s="176">
        <f t="shared" si="3"/>
        <v>0</v>
      </c>
      <c r="I45" s="176">
        <f t="shared" si="4"/>
        <v>0</v>
      </c>
      <c r="J45" s="376"/>
      <c r="K45" s="511"/>
      <c r="L45" s="659">
        <f t="shared" si="0"/>
        <v>0</v>
      </c>
    </row>
    <row r="46" spans="1:12" ht="18.75" customHeight="1" x14ac:dyDescent="0.25">
      <c r="A46" s="160"/>
      <c r="B46" s="175">
        <f>'Company Payroll'!A162</f>
        <v>0</v>
      </c>
      <c r="C46" s="577">
        <f>'Company Payroll'!B162</f>
        <v>0</v>
      </c>
      <c r="D46" s="581">
        <f>'Company Payroll'!G162</f>
        <v>0</v>
      </c>
      <c r="E46" s="176">
        <f>'Company Payroll'!N162+'Company Payroll'!O162+'Company Payroll'!Q162+'Company Payroll'!L162+'Company Payroll'!J162+'Company Payroll'!P162</f>
        <v>0</v>
      </c>
      <c r="F46" s="176">
        <f>D46+E46</f>
        <v>0</v>
      </c>
      <c r="G46" s="176">
        <f>ROUND(F46*$G$11,2)</f>
        <v>0</v>
      </c>
      <c r="H46" s="176">
        <f t="shared" ref="H46:H54" si="20">IF(F46&gt;0, H$11*F46,0)</f>
        <v>0</v>
      </c>
      <c r="I46" s="176">
        <f t="shared" ref="I46:I54" si="21">F46*$I$11</f>
        <v>0</v>
      </c>
      <c r="J46" s="376"/>
      <c r="K46" s="511"/>
      <c r="L46" s="659">
        <f t="shared" si="0"/>
        <v>0</v>
      </c>
    </row>
    <row r="47" spans="1:12" ht="18.75" customHeight="1" x14ac:dyDescent="0.25">
      <c r="A47" s="160"/>
      <c r="B47" s="175">
        <f>'Company Payroll'!A163</f>
        <v>0</v>
      </c>
      <c r="C47" s="577">
        <f>'Company Payroll'!B163</f>
        <v>0</v>
      </c>
      <c r="D47" s="581">
        <f>'Company Payroll'!G163</f>
        <v>0</v>
      </c>
      <c r="E47" s="176">
        <f>'Company Payroll'!N163+'Company Payroll'!O163+'Company Payroll'!Q163+'Company Payroll'!L163+'Company Payroll'!J163+'Company Payroll'!P163</f>
        <v>0</v>
      </c>
      <c r="F47" s="176">
        <f>D47+E47</f>
        <v>0</v>
      </c>
      <c r="G47" s="176">
        <f>ROUND(F47*$G$11,2)</f>
        <v>0</v>
      </c>
      <c r="H47" s="176">
        <f t="shared" si="20"/>
        <v>0</v>
      </c>
      <c r="I47" s="176">
        <f t="shared" si="21"/>
        <v>0</v>
      </c>
      <c r="J47" s="376"/>
      <c r="K47" s="511"/>
      <c r="L47" s="659">
        <f t="shared" si="0"/>
        <v>0</v>
      </c>
    </row>
    <row r="48" spans="1:12" ht="18.75" customHeight="1" x14ac:dyDescent="0.25">
      <c r="A48" s="160"/>
      <c r="B48" s="175">
        <f>'Company Payroll'!A164</f>
        <v>0</v>
      </c>
      <c r="C48" s="577">
        <f>'Company Payroll'!B164</f>
        <v>0</v>
      </c>
      <c r="D48" s="581">
        <f>'Company Payroll'!G164</f>
        <v>0</v>
      </c>
      <c r="E48" s="176">
        <f>'Company Payroll'!N164+'Company Payroll'!O164+'Company Payroll'!Q164+'Company Payroll'!L164+'Company Payroll'!J164+'Company Payroll'!P164</f>
        <v>0</v>
      </c>
      <c r="F48" s="176">
        <f t="shared" si="1"/>
        <v>0</v>
      </c>
      <c r="G48" s="176">
        <f t="shared" si="2"/>
        <v>0</v>
      </c>
      <c r="H48" s="176">
        <f t="shared" si="20"/>
        <v>0</v>
      </c>
      <c r="I48" s="176">
        <f t="shared" si="21"/>
        <v>0</v>
      </c>
      <c r="J48" s="376"/>
      <c r="K48" s="511"/>
      <c r="L48" s="659">
        <f t="shared" si="0"/>
        <v>0</v>
      </c>
    </row>
    <row r="49" spans="1:12" ht="18.75" customHeight="1" x14ac:dyDescent="0.25">
      <c r="A49" s="160"/>
      <c r="B49" s="175">
        <f>'Company Payroll'!A165</f>
        <v>0</v>
      </c>
      <c r="C49" s="577">
        <f>'Company Payroll'!B165</f>
        <v>0</v>
      </c>
      <c r="D49" s="581">
        <f>'Company Payroll'!G165</f>
        <v>0</v>
      </c>
      <c r="E49" s="176">
        <f>'Company Payroll'!N165+'Company Payroll'!O165+'Company Payroll'!Q165+'Company Payroll'!L165+'Company Payroll'!J165+'Company Payroll'!P165</f>
        <v>0</v>
      </c>
      <c r="F49" s="176">
        <f>D49+E49</f>
        <v>0</v>
      </c>
      <c r="G49" s="176">
        <f>ROUND(F49*$G$11,2)</f>
        <v>0</v>
      </c>
      <c r="H49" s="176">
        <f>IF(F49&gt;0, H$11*F49,0)</f>
        <v>0</v>
      </c>
      <c r="I49" s="176">
        <f>F49*$I$11</f>
        <v>0</v>
      </c>
      <c r="J49" s="376"/>
      <c r="K49" s="511"/>
      <c r="L49" s="659">
        <f t="shared" ref="L49" si="22">SUM(H49+I49)</f>
        <v>0</v>
      </c>
    </row>
    <row r="50" spans="1:12" ht="18.75" customHeight="1" x14ac:dyDescent="0.25">
      <c r="A50" s="160"/>
      <c r="B50" s="175">
        <f>'Company Payroll'!A166</f>
        <v>0</v>
      </c>
      <c r="C50" s="577">
        <f>'Company Payroll'!B166</f>
        <v>0</v>
      </c>
      <c r="D50" s="581">
        <f>'Company Payroll'!G166</f>
        <v>0</v>
      </c>
      <c r="E50" s="176">
        <f>'Company Payroll'!N166+'Company Payroll'!O166+'Company Payroll'!Q166+'Company Payroll'!L166+'Company Payroll'!J166+'Company Payroll'!P166</f>
        <v>0</v>
      </c>
      <c r="F50" s="176">
        <f>D50+E50</f>
        <v>0</v>
      </c>
      <c r="G50" s="176">
        <f>ROUND(F50*$G$11,2)</f>
        <v>0</v>
      </c>
      <c r="H50" s="176">
        <f>IF(F50&gt;0, H$11*F50,0)</f>
        <v>0</v>
      </c>
      <c r="I50" s="176">
        <f>F50*$I$11</f>
        <v>0</v>
      </c>
      <c r="J50" s="376"/>
      <c r="K50" s="511"/>
      <c r="L50" s="659">
        <f t="shared" si="0"/>
        <v>0</v>
      </c>
    </row>
    <row r="51" spans="1:12" ht="18.75" customHeight="1" x14ac:dyDescent="0.25">
      <c r="A51" s="160"/>
      <c r="B51" s="175">
        <f>'Company Payroll'!A167</f>
        <v>0</v>
      </c>
      <c r="C51" s="577">
        <f>'Company Payroll'!B167</f>
        <v>0</v>
      </c>
      <c r="D51" s="581">
        <f>'Company Payroll'!G167</f>
        <v>0</v>
      </c>
      <c r="E51" s="176">
        <f>'Company Payroll'!N167+'Company Payroll'!O167+'Company Payroll'!Q167+'Company Payroll'!L167+'Company Payroll'!J167+'Company Payroll'!P167</f>
        <v>0</v>
      </c>
      <c r="F51" s="176">
        <f t="shared" si="1"/>
        <v>0</v>
      </c>
      <c r="G51" s="176">
        <f t="shared" si="2"/>
        <v>0</v>
      </c>
      <c r="H51" s="176">
        <f t="shared" si="20"/>
        <v>0</v>
      </c>
      <c r="I51" s="176">
        <f t="shared" si="21"/>
        <v>0</v>
      </c>
      <c r="J51" s="376"/>
      <c r="K51" s="511"/>
      <c r="L51" s="659">
        <f t="shared" si="0"/>
        <v>0</v>
      </c>
    </row>
    <row r="52" spans="1:12" ht="18.75" customHeight="1" x14ac:dyDescent="0.25">
      <c r="A52" s="160"/>
      <c r="B52" s="175">
        <f>'Company Payroll'!A168</f>
        <v>0</v>
      </c>
      <c r="C52" s="577">
        <f>'Company Payroll'!B168</f>
        <v>0</v>
      </c>
      <c r="D52" s="581">
        <f>'Company Payroll'!G168</f>
        <v>0</v>
      </c>
      <c r="E52" s="176">
        <f>'Company Payroll'!N168+'Company Payroll'!O168+'Company Payroll'!Q168+'Company Payroll'!L168+'Company Payroll'!J168+'Company Payroll'!P168</f>
        <v>0</v>
      </c>
      <c r="F52" s="176">
        <f>D52+E52</f>
        <v>0</v>
      </c>
      <c r="G52" s="176">
        <f>ROUND(F52*$G$11,2)</f>
        <v>0</v>
      </c>
      <c r="H52" s="176">
        <f t="shared" si="20"/>
        <v>0</v>
      </c>
      <c r="I52" s="176">
        <f t="shared" si="21"/>
        <v>0</v>
      </c>
      <c r="J52" s="376"/>
      <c r="K52" s="511"/>
      <c r="L52" s="659">
        <f t="shared" si="0"/>
        <v>0</v>
      </c>
    </row>
    <row r="53" spans="1:12" ht="18.75" customHeight="1" x14ac:dyDescent="0.25">
      <c r="A53" s="160"/>
      <c r="B53" s="175">
        <f>'Company Payroll'!A169</f>
        <v>0</v>
      </c>
      <c r="C53" s="577">
        <f>'Company Payroll'!B169</f>
        <v>0</v>
      </c>
      <c r="D53" s="581">
        <f>'Company Payroll'!G169</f>
        <v>0</v>
      </c>
      <c r="E53" s="176">
        <f>'Company Payroll'!N169+'Company Payroll'!O169+'Company Payroll'!Q169+'Company Payroll'!L169+'Company Payroll'!J169+'Company Payroll'!P169</f>
        <v>0</v>
      </c>
      <c r="F53" s="176">
        <f>D53+E53</f>
        <v>0</v>
      </c>
      <c r="G53" s="176">
        <f>ROUND(F53*$G$11,2)</f>
        <v>0</v>
      </c>
      <c r="H53" s="176">
        <f t="shared" ref="H53" si="23">IF(F53&gt;0, H$11*F53,0)</f>
        <v>0</v>
      </c>
      <c r="I53" s="176">
        <f t="shared" ref="I53" si="24">F53*$I$11</f>
        <v>0</v>
      </c>
      <c r="J53" s="376"/>
      <c r="K53" s="511"/>
      <c r="L53" s="659"/>
    </row>
    <row r="54" spans="1:12" ht="18.75" customHeight="1" x14ac:dyDescent="0.25">
      <c r="A54" s="160"/>
      <c r="B54" s="175">
        <f>'Company Payroll'!A170</f>
        <v>0</v>
      </c>
      <c r="C54" s="577">
        <f>'Company Payroll'!B170</f>
        <v>0</v>
      </c>
      <c r="D54" s="581">
        <f>'Company Payroll'!G170</f>
        <v>0</v>
      </c>
      <c r="E54" s="176">
        <f>'Company Payroll'!N170+'Company Payroll'!O170+'Company Payroll'!Q170+'Company Payroll'!L170+'Company Payroll'!J170+'Company Payroll'!P170</f>
        <v>0</v>
      </c>
      <c r="F54" s="176">
        <f>D54+E54</f>
        <v>0</v>
      </c>
      <c r="G54" s="176">
        <f>ROUND(F54*$G$11,2)</f>
        <v>0</v>
      </c>
      <c r="H54" s="176">
        <f t="shared" si="20"/>
        <v>0</v>
      </c>
      <c r="I54" s="176">
        <f t="shared" si="21"/>
        <v>0</v>
      </c>
      <c r="J54" s="376"/>
      <c r="K54" s="511"/>
      <c r="L54" s="659">
        <f t="shared" si="0"/>
        <v>0</v>
      </c>
    </row>
    <row r="55" spans="1:12" ht="18.75" customHeight="1" x14ac:dyDescent="0.25">
      <c r="A55" s="160"/>
      <c r="B55" s="175">
        <f>'Company Payroll'!A171</f>
        <v>0</v>
      </c>
      <c r="C55" s="577">
        <f>'Company Payroll'!B171</f>
        <v>0</v>
      </c>
      <c r="D55" s="581">
        <f>'Company Payroll'!G171</f>
        <v>0</v>
      </c>
      <c r="E55" s="176">
        <f>'Company Payroll'!N171+'Company Payroll'!O171+'Company Payroll'!Q171+'Company Payroll'!L171+'Company Payroll'!J171+'Company Payroll'!P171</f>
        <v>0</v>
      </c>
      <c r="F55" s="176">
        <f t="shared" si="1"/>
        <v>0</v>
      </c>
      <c r="G55" s="176">
        <f t="shared" si="2"/>
        <v>0</v>
      </c>
      <c r="H55" s="176">
        <f t="shared" si="3"/>
        <v>0</v>
      </c>
      <c r="I55" s="176">
        <f t="shared" si="4"/>
        <v>0</v>
      </c>
      <c r="J55" s="376"/>
      <c r="K55" s="511"/>
      <c r="L55" s="659">
        <f t="shared" si="0"/>
        <v>0</v>
      </c>
    </row>
    <row r="56" spans="1:12" ht="18.75" customHeight="1" x14ac:dyDescent="0.25">
      <c r="A56" s="160"/>
      <c r="B56" s="175">
        <f>'Company Payroll'!A172</f>
        <v>0</v>
      </c>
      <c r="C56" s="577">
        <f>'Company Payroll'!B172</f>
        <v>0</v>
      </c>
      <c r="D56" s="581">
        <f>'Company Payroll'!G172</f>
        <v>0</v>
      </c>
      <c r="E56" s="176">
        <f>'Company Payroll'!N172+'Company Payroll'!O172+'Company Payroll'!Q172+'Company Payroll'!L172+'Company Payroll'!J172+'Company Payroll'!P172</f>
        <v>0</v>
      </c>
      <c r="F56" s="176">
        <f t="shared" ref="F56" si="25">D56+E56</f>
        <v>0</v>
      </c>
      <c r="G56" s="176">
        <f t="shared" ref="G56" si="26">ROUND(F56*$G$11,2)</f>
        <v>0</v>
      </c>
      <c r="H56" s="176">
        <f t="shared" ref="H56" si="27">IF(F56&gt;0, H$11*F56,0)</f>
        <v>0</v>
      </c>
      <c r="I56" s="176">
        <f t="shared" ref="I56" si="28">F56*$I$11</f>
        <v>0</v>
      </c>
      <c r="J56" s="376"/>
      <c r="K56" s="511"/>
      <c r="L56" s="659">
        <f t="shared" ref="L56" si="29">SUM(H56+I56)</f>
        <v>0</v>
      </c>
    </row>
    <row r="57" spans="1:12" ht="18.75" customHeight="1" x14ac:dyDescent="0.25">
      <c r="A57" s="160"/>
      <c r="B57" s="175">
        <f>'Company Payroll'!A173</f>
        <v>0</v>
      </c>
      <c r="C57" s="577">
        <f>'Company Payroll'!B173</f>
        <v>0</v>
      </c>
      <c r="D57" s="581">
        <f>'Company Payroll'!G173</f>
        <v>0</v>
      </c>
      <c r="E57" s="176">
        <f>'Company Payroll'!N173+'Company Payroll'!O173+'Company Payroll'!Q173+'Company Payroll'!L173+'Company Payroll'!J173+'Company Payroll'!P173</f>
        <v>0</v>
      </c>
      <c r="F57" s="176">
        <f t="shared" si="1"/>
        <v>0</v>
      </c>
      <c r="G57" s="176">
        <f t="shared" si="2"/>
        <v>0</v>
      </c>
      <c r="H57" s="176">
        <f t="shared" si="3"/>
        <v>0</v>
      </c>
      <c r="I57" s="176">
        <f t="shared" si="4"/>
        <v>0</v>
      </c>
      <c r="J57" s="376"/>
      <c r="K57" s="511"/>
      <c r="L57" s="659">
        <f t="shared" si="0"/>
        <v>0</v>
      </c>
    </row>
    <row r="58" spans="1:12" ht="18.75" customHeight="1" x14ac:dyDescent="0.25">
      <c r="A58" s="160"/>
      <c r="B58" s="175">
        <f>'Company Payroll'!A174</f>
        <v>0</v>
      </c>
      <c r="C58" s="577">
        <f>'Company Payroll'!B174</f>
        <v>0</v>
      </c>
      <c r="D58" s="581">
        <f>'Company Payroll'!G174</f>
        <v>0</v>
      </c>
      <c r="E58" s="176">
        <f>'Company Payroll'!N174+'Company Payroll'!O174+'Company Payroll'!Q174+'Company Payroll'!L174+'Company Payroll'!J174+'Company Payroll'!P174</f>
        <v>0</v>
      </c>
      <c r="F58" s="176">
        <f>D58+E58</f>
        <v>0</v>
      </c>
      <c r="G58" s="176">
        <f>ROUND(F58*$G$11,2)</f>
        <v>0</v>
      </c>
      <c r="H58" s="176">
        <f>IF(F58&gt;0, H$11*F58,0)</f>
        <v>0</v>
      </c>
      <c r="I58" s="176">
        <f>F58*$I$11</f>
        <v>0</v>
      </c>
      <c r="J58" s="376"/>
      <c r="K58" s="511"/>
      <c r="L58" s="659">
        <f t="shared" si="0"/>
        <v>0</v>
      </c>
    </row>
    <row r="59" spans="1:12" ht="18.75" customHeight="1" x14ac:dyDescent="0.25">
      <c r="A59" s="160"/>
      <c r="B59" s="175">
        <f>'Company Payroll'!A175</f>
        <v>0</v>
      </c>
      <c r="C59" s="577">
        <f>'Company Payroll'!B175</f>
        <v>0</v>
      </c>
      <c r="D59" s="581">
        <f>'Company Payroll'!G175</f>
        <v>0</v>
      </c>
      <c r="E59" s="176">
        <f>'Company Payroll'!N175+'Company Payroll'!O175+'Company Payroll'!Q175+'Company Payroll'!L175+'Company Payroll'!J175+'Company Payroll'!P175</f>
        <v>0</v>
      </c>
      <c r="F59" s="176">
        <f>D59+E59</f>
        <v>0</v>
      </c>
      <c r="G59" s="176">
        <f>ROUND(F59*$G$11,2)</f>
        <v>0</v>
      </c>
      <c r="H59" s="176">
        <f>IF(F59&gt;0, H$11*F59,0)</f>
        <v>0</v>
      </c>
      <c r="I59" s="176">
        <f>F59*$I$11</f>
        <v>0</v>
      </c>
      <c r="J59" s="376"/>
      <c r="K59" s="511"/>
      <c r="L59" s="659">
        <f t="shared" ref="L59" si="30">SUM(H59+I59)</f>
        <v>0</v>
      </c>
    </row>
    <row r="60" spans="1:12" ht="18.75" customHeight="1" x14ac:dyDescent="0.25">
      <c r="A60" s="160"/>
      <c r="B60" s="175">
        <f>'Company Payroll'!A176</f>
        <v>0</v>
      </c>
      <c r="C60" s="577">
        <f>'Company Payroll'!B176</f>
        <v>0</v>
      </c>
      <c r="D60" s="581">
        <f>'Company Payroll'!G176</f>
        <v>0</v>
      </c>
      <c r="E60" s="176">
        <f>'Company Payroll'!N176+'Company Payroll'!O176+'Company Payroll'!Q176+'Company Payroll'!L176+'Company Payroll'!J176+'Company Payroll'!P176</f>
        <v>0</v>
      </c>
      <c r="F60" s="176">
        <f>D60+E60</f>
        <v>0</v>
      </c>
      <c r="G60" s="176">
        <f t="shared" ref="G60" si="31">ROUND(F60*$G$11,2)</f>
        <v>0</v>
      </c>
      <c r="H60" s="176">
        <f>IF(F60&gt;0, H$11*F60,0)</f>
        <v>0</v>
      </c>
      <c r="I60" s="176">
        <f>F60*$I$11</f>
        <v>0</v>
      </c>
      <c r="J60" s="376"/>
      <c r="K60" s="511"/>
      <c r="L60" s="659">
        <f t="shared" ref="L60" si="32">SUM(H60+I60)</f>
        <v>0</v>
      </c>
    </row>
    <row r="61" spans="1:12" ht="18.75" customHeight="1" x14ac:dyDescent="0.25">
      <c r="A61" s="160"/>
      <c r="B61" s="175">
        <f>'Company Payroll'!A177</f>
        <v>0</v>
      </c>
      <c r="C61" s="577">
        <f>'Company Payroll'!B177</f>
        <v>0</v>
      </c>
      <c r="D61" s="581">
        <f>'Company Payroll'!G177</f>
        <v>0</v>
      </c>
      <c r="E61" s="176">
        <f>'Company Payroll'!N177+'Company Payroll'!O177+'Company Payroll'!Q177+'Company Payroll'!L177+'Company Payroll'!J177+'Company Payroll'!P177</f>
        <v>0</v>
      </c>
      <c r="F61" s="176">
        <f>D61+E61</f>
        <v>0</v>
      </c>
      <c r="G61" s="176">
        <f t="shared" si="2"/>
        <v>0</v>
      </c>
      <c r="H61" s="176">
        <f>IF(F61&gt;0, H$11*F61,0)</f>
        <v>0</v>
      </c>
      <c r="I61" s="176">
        <f>F61*$I$11</f>
        <v>0</v>
      </c>
      <c r="J61" s="376"/>
      <c r="K61" s="511"/>
      <c r="L61" s="659">
        <f t="shared" si="0"/>
        <v>0</v>
      </c>
    </row>
    <row r="62" spans="1:12" ht="18.75" customHeight="1" x14ac:dyDescent="0.25">
      <c r="A62" s="160"/>
      <c r="B62" s="175">
        <f>'Company Payroll'!A178</f>
        <v>0</v>
      </c>
      <c r="C62" s="577">
        <f>'Company Payroll'!B178</f>
        <v>0</v>
      </c>
      <c r="D62" s="581">
        <f>'Company Payroll'!G178</f>
        <v>0</v>
      </c>
      <c r="E62" s="176">
        <f>'Company Payroll'!N178+'Company Payroll'!O178+'Company Payroll'!Q178+'Company Payroll'!L178+'Company Payroll'!J178+'Company Payroll'!P178</f>
        <v>0</v>
      </c>
      <c r="F62" s="176">
        <f t="shared" ref="F62:F73" si="33">D62+E62</f>
        <v>0</v>
      </c>
      <c r="G62" s="176">
        <f t="shared" ref="G62:G73" si="34">ROUND(F62*$G$11,2)</f>
        <v>0</v>
      </c>
      <c r="H62" s="176">
        <f t="shared" ref="H62:H73" si="35">IF(F62&gt;0, H$11*F62,0)</f>
        <v>0</v>
      </c>
      <c r="I62" s="176">
        <f t="shared" ref="I62:I73" si="36">F62*$I$11</f>
        <v>0</v>
      </c>
      <c r="J62" s="376"/>
      <c r="K62" s="511"/>
      <c r="L62" s="659">
        <f t="shared" si="0"/>
        <v>0</v>
      </c>
    </row>
    <row r="63" spans="1:12" ht="18.75" customHeight="1" x14ac:dyDescent="0.25">
      <c r="A63" s="160"/>
      <c r="B63" s="175">
        <f>'Company Payroll'!A179</f>
        <v>0</v>
      </c>
      <c r="C63" s="577">
        <f>'Company Payroll'!B179</f>
        <v>0</v>
      </c>
      <c r="D63" s="581">
        <f>'Company Payroll'!G179</f>
        <v>0</v>
      </c>
      <c r="E63" s="176">
        <f>'Company Payroll'!N179+'Company Payroll'!O179+'Company Payroll'!Q179+'Company Payroll'!L179+'Company Payroll'!J179+'Company Payroll'!P179</f>
        <v>0</v>
      </c>
      <c r="F63" s="176">
        <f t="shared" si="33"/>
        <v>0</v>
      </c>
      <c r="G63" s="176">
        <f t="shared" si="34"/>
        <v>0</v>
      </c>
      <c r="H63" s="176">
        <f t="shared" si="35"/>
        <v>0</v>
      </c>
      <c r="I63" s="176">
        <f t="shared" si="36"/>
        <v>0</v>
      </c>
      <c r="J63" s="376"/>
      <c r="K63" s="511"/>
      <c r="L63" s="659">
        <f t="shared" si="0"/>
        <v>0</v>
      </c>
    </row>
    <row r="64" spans="1:12" ht="18.75" customHeight="1" x14ac:dyDescent="0.25">
      <c r="A64" s="160"/>
      <c r="B64" s="175">
        <f>'Company Payroll'!A180</f>
        <v>0</v>
      </c>
      <c r="C64" s="577">
        <f>'Company Payroll'!B180</f>
        <v>0</v>
      </c>
      <c r="D64" s="581">
        <f>'Company Payroll'!G180</f>
        <v>0</v>
      </c>
      <c r="E64" s="176">
        <f>'Company Payroll'!N180+'Company Payroll'!O180+'Company Payroll'!Q180+'Company Payroll'!L180+'Company Payroll'!J180+'Company Payroll'!P180</f>
        <v>0</v>
      </c>
      <c r="F64" s="176">
        <f>D64+E64</f>
        <v>0</v>
      </c>
      <c r="G64" s="176">
        <f>ROUND(F64*$G$11,2)</f>
        <v>0</v>
      </c>
      <c r="H64" s="176">
        <f>IF(F64&gt;0, H$11*F64,0)</f>
        <v>0</v>
      </c>
      <c r="I64" s="176">
        <f>F64*$I$11</f>
        <v>0</v>
      </c>
      <c r="J64" s="376"/>
      <c r="K64" s="511"/>
      <c r="L64" s="659">
        <f t="shared" si="0"/>
        <v>0</v>
      </c>
    </row>
    <row r="65" spans="1:12" ht="18.75" customHeight="1" x14ac:dyDescent="0.25">
      <c r="A65" s="160"/>
      <c r="B65" s="175">
        <f>'Company Payroll'!A181</f>
        <v>0</v>
      </c>
      <c r="C65" s="577">
        <f>'Company Payroll'!B181</f>
        <v>0</v>
      </c>
      <c r="D65" s="581">
        <f>'Company Payroll'!G181</f>
        <v>0</v>
      </c>
      <c r="E65" s="176">
        <f>'Company Payroll'!N181+'Company Payroll'!O181+'Company Payroll'!Q181+'Company Payroll'!L181+'Company Payroll'!J181+'Company Payroll'!P181</f>
        <v>0</v>
      </c>
      <c r="F65" s="176">
        <f>D65+E65</f>
        <v>0</v>
      </c>
      <c r="G65" s="176">
        <f>ROUND(F65*$G$11,2)</f>
        <v>0</v>
      </c>
      <c r="H65" s="176">
        <f>IF(F65&gt;0, H$11*F65,0)</f>
        <v>0</v>
      </c>
      <c r="I65" s="176">
        <f>F65*$I$11</f>
        <v>0</v>
      </c>
      <c r="J65" s="376"/>
      <c r="K65" s="511"/>
      <c r="L65" s="659">
        <f t="shared" ref="L65" si="37">SUM(H65+I65)</f>
        <v>0</v>
      </c>
    </row>
    <row r="66" spans="1:12" ht="18.75" customHeight="1" x14ac:dyDescent="0.25">
      <c r="A66" s="160"/>
      <c r="B66" s="175">
        <f>'Company Payroll'!A182</f>
        <v>0</v>
      </c>
      <c r="C66" s="577">
        <f>'Company Payroll'!B182</f>
        <v>0</v>
      </c>
      <c r="D66" s="581">
        <f>'Company Payroll'!G182</f>
        <v>0</v>
      </c>
      <c r="E66" s="176">
        <f>'Company Payroll'!N182+'Company Payroll'!O182+'Company Payroll'!Q182+'Company Payroll'!L182+'Company Payroll'!J182+'Company Payroll'!P182</f>
        <v>0</v>
      </c>
      <c r="F66" s="176">
        <f t="shared" ref="F66:F67" si="38">D66+E66</f>
        <v>0</v>
      </c>
      <c r="G66" s="176">
        <f t="shared" ref="G66:G67" si="39">ROUND(F66*$G$11,2)</f>
        <v>0</v>
      </c>
      <c r="H66" s="176">
        <f t="shared" ref="H66:H67" si="40">IF(F66&gt;0, H$11*F66,0)</f>
        <v>0</v>
      </c>
      <c r="I66" s="176">
        <f t="shared" ref="I66:I67" si="41">F66*$I$11</f>
        <v>0</v>
      </c>
      <c r="J66" s="376"/>
      <c r="K66" s="511"/>
      <c r="L66" s="659">
        <f t="shared" ref="L66" si="42">SUM(H66+I66)</f>
        <v>0</v>
      </c>
    </row>
    <row r="67" spans="1:12" ht="18.75" customHeight="1" x14ac:dyDescent="0.25">
      <c r="A67" s="160"/>
      <c r="B67" s="175">
        <f>'Company Payroll'!A183</f>
        <v>0</v>
      </c>
      <c r="C67" s="577">
        <f>'Company Payroll'!B183</f>
        <v>0</v>
      </c>
      <c r="D67" s="581">
        <f>'Company Payroll'!G183</f>
        <v>0</v>
      </c>
      <c r="E67" s="176">
        <f>'Company Payroll'!N183+'Company Payroll'!O183+'Company Payroll'!Q183+'Company Payroll'!L183+'Company Payroll'!J183+'Company Payroll'!P183</f>
        <v>0</v>
      </c>
      <c r="F67" s="176">
        <f t="shared" si="38"/>
        <v>0</v>
      </c>
      <c r="G67" s="176">
        <f t="shared" si="39"/>
        <v>0</v>
      </c>
      <c r="H67" s="176">
        <f t="shared" si="40"/>
        <v>0</v>
      </c>
      <c r="I67" s="176">
        <f t="shared" si="41"/>
        <v>0</v>
      </c>
      <c r="J67" s="376"/>
      <c r="K67" s="511"/>
      <c r="L67" s="659">
        <f t="shared" ref="L67" si="43">SUM(H67+I67)</f>
        <v>0</v>
      </c>
    </row>
    <row r="68" spans="1:12" ht="18.75" customHeight="1" x14ac:dyDescent="0.25">
      <c r="A68" s="160"/>
      <c r="B68" s="175">
        <f>'Company Payroll'!A184</f>
        <v>0</v>
      </c>
      <c r="C68" s="577">
        <f>'Company Payroll'!B184</f>
        <v>0</v>
      </c>
      <c r="D68" s="581">
        <f>'Company Payroll'!G184</f>
        <v>0</v>
      </c>
      <c r="E68" s="176">
        <f>'Company Payroll'!N184+'Company Payroll'!O184+'Company Payroll'!Q184+'Company Payroll'!L184+'Company Payroll'!J184+'Company Payroll'!P184</f>
        <v>0</v>
      </c>
      <c r="F68" s="176">
        <f t="shared" si="33"/>
        <v>0</v>
      </c>
      <c r="G68" s="176">
        <f t="shared" si="34"/>
        <v>0</v>
      </c>
      <c r="H68" s="176">
        <f t="shared" si="35"/>
        <v>0</v>
      </c>
      <c r="I68" s="176">
        <f t="shared" si="36"/>
        <v>0</v>
      </c>
      <c r="J68" s="376"/>
      <c r="K68" s="511"/>
      <c r="L68" s="659">
        <f t="shared" si="0"/>
        <v>0</v>
      </c>
    </row>
    <row r="69" spans="1:12" ht="18.75" customHeight="1" x14ac:dyDescent="0.25">
      <c r="A69" s="160"/>
      <c r="B69" s="175">
        <f>'Company Payroll'!A185</f>
        <v>0</v>
      </c>
      <c r="C69" s="577">
        <f>'Company Payroll'!B185</f>
        <v>0</v>
      </c>
      <c r="D69" s="581">
        <f>'Company Payroll'!G185</f>
        <v>0</v>
      </c>
      <c r="E69" s="176">
        <f>'Company Payroll'!N185+'Company Payroll'!O185+'Company Payroll'!Q185+'Company Payroll'!L185+'Company Payroll'!J185+'Company Payroll'!P185</f>
        <v>0</v>
      </c>
      <c r="F69" s="176">
        <f t="shared" si="33"/>
        <v>0</v>
      </c>
      <c r="G69" s="176">
        <f t="shared" si="34"/>
        <v>0</v>
      </c>
      <c r="H69" s="176">
        <f t="shared" si="35"/>
        <v>0</v>
      </c>
      <c r="I69" s="176">
        <f t="shared" si="36"/>
        <v>0</v>
      </c>
      <c r="J69" s="376"/>
      <c r="K69" s="511"/>
      <c r="L69" s="659">
        <f t="shared" si="0"/>
        <v>0</v>
      </c>
    </row>
    <row r="70" spans="1:12" ht="18.75" customHeight="1" x14ac:dyDescent="0.25">
      <c r="A70" s="160"/>
      <c r="B70" s="175">
        <f>'Company Payroll'!A186</f>
        <v>0</v>
      </c>
      <c r="C70" s="577">
        <f>'Company Payroll'!B186</f>
        <v>0</v>
      </c>
      <c r="D70" s="581">
        <f>'Company Payroll'!G186</f>
        <v>0</v>
      </c>
      <c r="E70" s="176">
        <f>'Company Payroll'!N186+'Company Payroll'!O186+'Company Payroll'!Q186+'Company Payroll'!L186+'Company Payroll'!J186+'Company Payroll'!P186</f>
        <v>0</v>
      </c>
      <c r="F70" s="176">
        <f>D70+E70</f>
        <v>0</v>
      </c>
      <c r="G70" s="176">
        <f>ROUND(F70*$G$11,2)</f>
        <v>0</v>
      </c>
      <c r="H70" s="176">
        <f>IF(F70&gt;0, H$11*F70,0)</f>
        <v>0</v>
      </c>
      <c r="I70" s="176">
        <f>F70*$I$11</f>
        <v>0</v>
      </c>
      <c r="J70" s="376"/>
      <c r="K70" s="511"/>
      <c r="L70" s="659">
        <f t="shared" si="0"/>
        <v>0</v>
      </c>
    </row>
    <row r="71" spans="1:12" ht="18.75" customHeight="1" x14ac:dyDescent="0.25">
      <c r="A71" s="160"/>
      <c r="B71" s="175">
        <f>'Company Payroll'!A187</f>
        <v>0</v>
      </c>
      <c r="C71" s="577">
        <f>'Company Payroll'!B187</f>
        <v>0</v>
      </c>
      <c r="D71" s="581">
        <f>'Company Payroll'!G187</f>
        <v>0</v>
      </c>
      <c r="E71" s="176">
        <f>'Company Payroll'!N187+'Company Payroll'!O187+'Company Payroll'!Q187+'Company Payroll'!L187+'Company Payroll'!J187+'Company Payroll'!P187</f>
        <v>0</v>
      </c>
      <c r="F71" s="176">
        <f t="shared" si="33"/>
        <v>0</v>
      </c>
      <c r="G71" s="176">
        <f t="shared" si="34"/>
        <v>0</v>
      </c>
      <c r="H71" s="176">
        <f t="shared" si="35"/>
        <v>0</v>
      </c>
      <c r="I71" s="176">
        <f t="shared" si="36"/>
        <v>0</v>
      </c>
      <c r="J71" s="376"/>
      <c r="K71" s="511"/>
      <c r="L71" s="659">
        <f t="shared" si="0"/>
        <v>0</v>
      </c>
    </row>
    <row r="72" spans="1:12" ht="18.75" customHeight="1" x14ac:dyDescent="0.25">
      <c r="A72" s="160"/>
      <c r="B72" s="175">
        <f>'Company Payroll'!A188</f>
        <v>0</v>
      </c>
      <c r="C72" s="577">
        <f>'Company Payroll'!B188</f>
        <v>0</v>
      </c>
      <c r="D72" s="581">
        <f>'Company Payroll'!G188</f>
        <v>0</v>
      </c>
      <c r="E72" s="176">
        <f>'Company Payroll'!N188+'Company Payroll'!O188+'Company Payroll'!Q188+'Company Payroll'!L188+'Company Payroll'!J188+'Company Payroll'!P188</f>
        <v>0</v>
      </c>
      <c r="F72" s="176">
        <f>D72+E72</f>
        <v>0</v>
      </c>
      <c r="G72" s="176">
        <f>ROUND(F72*$G$11,2)</f>
        <v>0</v>
      </c>
      <c r="H72" s="176">
        <f>IF(F72&gt;0, H$11*F72,0)</f>
        <v>0</v>
      </c>
      <c r="I72" s="176">
        <f>F72*$I$11</f>
        <v>0</v>
      </c>
      <c r="J72" s="376"/>
      <c r="K72" s="511"/>
      <c r="L72" s="659">
        <f t="shared" si="0"/>
        <v>0</v>
      </c>
    </row>
    <row r="73" spans="1:12" ht="18.75" customHeight="1" x14ac:dyDescent="0.25">
      <c r="A73" s="160"/>
      <c r="B73" s="175">
        <f>'Company Payroll'!A189</f>
        <v>0</v>
      </c>
      <c r="C73" s="577">
        <f>'Company Payroll'!B189</f>
        <v>0</v>
      </c>
      <c r="D73" s="581">
        <f>'Company Payroll'!G189</f>
        <v>0</v>
      </c>
      <c r="E73" s="176">
        <f>'Company Payroll'!N189+'Company Payroll'!O189+'Company Payroll'!Q189+'Company Payroll'!L189+'Company Payroll'!J189+'Company Payroll'!P189</f>
        <v>0</v>
      </c>
      <c r="F73" s="176">
        <f t="shared" si="33"/>
        <v>0</v>
      </c>
      <c r="G73" s="176">
        <f t="shared" si="34"/>
        <v>0</v>
      </c>
      <c r="H73" s="176">
        <f t="shared" si="35"/>
        <v>0</v>
      </c>
      <c r="I73" s="176">
        <f t="shared" si="36"/>
        <v>0</v>
      </c>
      <c r="J73" s="376"/>
      <c r="K73" s="511"/>
      <c r="L73" s="659">
        <f t="shared" si="0"/>
        <v>0</v>
      </c>
    </row>
    <row r="74" spans="1:12" ht="18.75" customHeight="1" x14ac:dyDescent="0.25">
      <c r="A74" s="160"/>
      <c r="B74" s="175">
        <f>'Company Payroll'!A190</f>
        <v>0</v>
      </c>
      <c r="C74" s="577">
        <f>'Company Payroll'!B190</f>
        <v>0</v>
      </c>
      <c r="D74" s="581">
        <f>'Company Payroll'!G190</f>
        <v>0</v>
      </c>
      <c r="E74" s="176">
        <f>'Company Payroll'!N190+'Company Payroll'!O190+'Company Payroll'!Q190+'Company Payroll'!L190+'Company Payroll'!J190+'Company Payroll'!P190</f>
        <v>0</v>
      </c>
      <c r="F74" s="176">
        <f>D74+E74</f>
        <v>0</v>
      </c>
      <c r="G74" s="176">
        <f>ROUND(F74*$G$11,2)</f>
        <v>0</v>
      </c>
      <c r="H74" s="176">
        <f>IF(F74&gt;0, H$11*F74,0)</f>
        <v>0</v>
      </c>
      <c r="I74" s="176">
        <f>F74*$I$11</f>
        <v>0</v>
      </c>
      <c r="J74" s="376"/>
      <c r="K74" s="511"/>
      <c r="L74" s="659">
        <f t="shared" ref="L74" si="44">SUM(H74+I74)</f>
        <v>0</v>
      </c>
    </row>
    <row r="75" spans="1:12" ht="18.75" customHeight="1" thickBot="1" x14ac:dyDescent="0.3">
      <c r="A75" s="160"/>
      <c r="B75" s="175">
        <f>'Company Payroll'!A191</f>
        <v>0</v>
      </c>
      <c r="C75" s="577">
        <f>'Company Payroll'!B191</f>
        <v>0</v>
      </c>
      <c r="D75" s="581">
        <f>'Company Payroll'!G191</f>
        <v>0</v>
      </c>
      <c r="E75" s="176">
        <f>'Company Payroll'!N191+'Company Payroll'!O191+'Company Payroll'!Q191+'Company Payroll'!L191+'Company Payroll'!J191+'Company Payroll'!P191</f>
        <v>0</v>
      </c>
      <c r="F75" s="176">
        <f>D75+E75</f>
        <v>0</v>
      </c>
      <c r="G75" s="176">
        <f>ROUND(F75*$G$11,2)</f>
        <v>0</v>
      </c>
      <c r="H75" s="176">
        <f>IF(F75&gt;0, H$11*F75,0)</f>
        <v>0</v>
      </c>
      <c r="I75" s="176">
        <f>F75*$I$11</f>
        <v>0</v>
      </c>
      <c r="J75" s="376"/>
      <c r="K75" s="511"/>
      <c r="L75" s="659">
        <f t="shared" si="0"/>
        <v>0</v>
      </c>
    </row>
    <row r="76" spans="1:12" ht="24" customHeight="1" thickBot="1" x14ac:dyDescent="0.3">
      <c r="A76" s="109"/>
      <c r="B76" s="166"/>
      <c r="C76" s="570" t="s">
        <v>126</v>
      </c>
      <c r="D76" s="583">
        <f t="shared" ref="D76:I76" si="45">SUM(D13:D75)</f>
        <v>0</v>
      </c>
      <c r="E76" s="571">
        <f t="shared" si="45"/>
        <v>0</v>
      </c>
      <c r="F76" s="571">
        <f t="shared" si="45"/>
        <v>0</v>
      </c>
      <c r="G76" s="571">
        <f>SUM(G13:G75)</f>
        <v>0</v>
      </c>
      <c r="H76" s="571">
        <f t="shared" si="45"/>
        <v>0</v>
      </c>
      <c r="I76" s="571">
        <f t="shared" si="45"/>
        <v>0</v>
      </c>
      <c r="J76" s="233"/>
      <c r="K76" s="114"/>
    </row>
    <row r="77" spans="1:12" ht="18" customHeight="1" thickBot="1" x14ac:dyDescent="0.3">
      <c r="A77" s="109"/>
      <c r="B77" s="166"/>
      <c r="C77" s="575"/>
      <c r="D77" s="568"/>
      <c r="E77" s="166"/>
      <c r="F77" s="168" t="s">
        <v>185</v>
      </c>
      <c r="G77" s="274"/>
      <c r="H77" s="740">
        <f>(H76+I76)</f>
        <v>0</v>
      </c>
      <c r="I77" s="741"/>
      <c r="J77" s="89"/>
      <c r="K77" s="114"/>
    </row>
    <row r="78" spans="1:12" ht="15.75" x14ac:dyDescent="0.25">
      <c r="A78" s="109"/>
      <c r="B78" s="166"/>
      <c r="C78" s="575"/>
      <c r="D78" s="568"/>
      <c r="E78" s="166"/>
      <c r="F78" s="168"/>
      <c r="G78" s="346"/>
      <c r="H78" s="348"/>
      <c r="I78" s="348"/>
      <c r="J78" s="44"/>
      <c r="K78" s="114"/>
    </row>
    <row r="79" spans="1:12" ht="17.25" customHeight="1" x14ac:dyDescent="0.25">
      <c r="A79" s="115" t="s">
        <v>145</v>
      </c>
      <c r="B79" s="165" t="s">
        <v>18</v>
      </c>
      <c r="C79" s="575"/>
      <c r="D79" s="568"/>
      <c r="E79" s="166"/>
      <c r="F79" s="168" t="s">
        <v>97</v>
      </c>
      <c r="G79" s="572"/>
      <c r="H79" s="738"/>
      <c r="I79" s="739"/>
      <c r="J79" s="127"/>
      <c r="K79" s="538"/>
    </row>
    <row r="80" spans="1:12" ht="15.75" x14ac:dyDescent="0.25">
      <c r="A80" s="115"/>
      <c r="B80" s="166"/>
      <c r="C80" s="575"/>
      <c r="D80" s="568"/>
      <c r="E80" s="166" t="s">
        <v>145</v>
      </c>
      <c r="F80" s="166"/>
      <c r="G80" s="170"/>
      <c r="H80" s="170"/>
      <c r="I80" s="199"/>
      <c r="J80" s="89"/>
      <c r="K80" s="114"/>
    </row>
    <row r="81" spans="1:11" ht="15.75" x14ac:dyDescent="0.25">
      <c r="A81" s="89"/>
      <c r="B81" s="211" t="s">
        <v>407</v>
      </c>
      <c r="C81" s="575"/>
      <c r="D81" s="568"/>
      <c r="E81" s="166"/>
      <c r="F81" s="166"/>
      <c r="G81" s="170"/>
      <c r="H81" s="170"/>
      <c r="I81" s="170"/>
      <c r="J81" s="89"/>
      <c r="K81" s="114"/>
    </row>
    <row r="82" spans="1:11" ht="15.75" x14ac:dyDescent="0.25">
      <c r="A82" s="115"/>
      <c r="B82" s="210" t="s">
        <v>162</v>
      </c>
      <c r="C82" s="575"/>
      <c r="D82" s="568"/>
      <c r="E82" s="166"/>
      <c r="F82" s="166"/>
      <c r="G82" s="166"/>
      <c r="H82" s="166"/>
      <c r="I82" s="166"/>
      <c r="J82" s="89"/>
      <c r="K82" s="114"/>
    </row>
    <row r="83" spans="1:11" ht="15.75" x14ac:dyDescent="0.25">
      <c r="A83" s="115"/>
      <c r="B83" s="210" t="s">
        <v>408</v>
      </c>
      <c r="C83" s="579"/>
      <c r="D83" s="193"/>
      <c r="E83" s="192"/>
      <c r="F83" s="192"/>
      <c r="G83" s="192"/>
      <c r="H83" s="192"/>
      <c r="I83" s="192"/>
      <c r="J83" s="11"/>
      <c r="K83" s="31"/>
    </row>
    <row r="84" spans="1:11" x14ac:dyDescent="0.2">
      <c r="F84" s="325">
        <f>'Company Payroll'!R192</f>
        <v>0</v>
      </c>
      <c r="G84" s="325">
        <f>'Company Payroll'!S192</f>
        <v>0</v>
      </c>
    </row>
    <row r="87" spans="1:11" x14ac:dyDescent="0.2">
      <c r="F87" s="325"/>
      <c r="G87" s="325"/>
    </row>
  </sheetData>
  <mergeCells count="7">
    <mergeCell ref="H79:I79"/>
    <mergeCell ref="H77:I77"/>
    <mergeCell ref="A1:K1"/>
    <mergeCell ref="A2:K2"/>
    <mergeCell ref="E5:F5"/>
    <mergeCell ref="E6:F6"/>
    <mergeCell ref="E8:F8"/>
  </mergeCells>
  <phoneticPr fontId="0" type="noConversion"/>
  <printOptions horizontalCentered="1"/>
  <pageMargins left="0.28999999999999998" right="0.25" top="0.5" bottom="0.28999999999999998" header="0.25" footer="0.25"/>
  <pageSetup scale="4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80" zoomScaleNormal="80" zoomScalePageLayoutView="80" workbookViewId="0">
      <pane ySplit="15" topLeftCell="A16" activePane="bottomLeft" state="frozen"/>
      <selection activeCell="H16" sqref="H16"/>
      <selection pane="bottomLeft" activeCell="J29" sqref="J29"/>
    </sheetView>
  </sheetViews>
  <sheetFormatPr defaultColWidth="14.7109375" defaultRowHeight="12.75" x14ac:dyDescent="0.2"/>
  <cols>
    <col min="1" max="1" width="6.7109375" style="36" customWidth="1"/>
    <col min="2" max="2" width="22.28515625" style="7" customWidth="1"/>
    <col min="3" max="3" width="13.140625" style="37" customWidth="1"/>
    <col min="4" max="5" width="14.7109375" style="7" customWidth="1"/>
    <col min="6" max="6" width="19.42578125" style="7" customWidth="1"/>
    <col min="7" max="10" width="14.7109375" style="7" customWidth="1"/>
    <col min="11" max="11" width="19.28515625" style="7" customWidth="1"/>
    <col min="12" max="12" width="4.140625" style="7" customWidth="1"/>
    <col min="13" max="16384" width="14.7109375" style="7"/>
  </cols>
  <sheetData>
    <row r="1" spans="1:12" ht="30" x14ac:dyDescent="0.4">
      <c r="A1" s="704" t="s">
        <v>187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</row>
    <row r="2" spans="1:12" ht="23.25" x14ac:dyDescent="0.35">
      <c r="A2" s="706" t="s">
        <v>188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2" ht="18" customHeight="1" x14ac:dyDescent="0.25">
      <c r="A3" s="742" t="s">
        <v>190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</row>
    <row r="4" spans="1:12" ht="20.25" customHeight="1" x14ac:dyDescent="0.2">
      <c r="A4" s="109"/>
      <c r="B4" s="89"/>
      <c r="C4" s="90"/>
      <c r="D4" s="89"/>
      <c r="E4" s="89"/>
      <c r="F4" s="89"/>
      <c r="G4" s="89"/>
      <c r="H4" s="111"/>
      <c r="I4" s="112"/>
      <c r="J4" s="112"/>
      <c r="K4" s="89"/>
      <c r="L4" s="89"/>
    </row>
    <row r="5" spans="1:12" x14ac:dyDescent="0.2">
      <c r="A5" s="109"/>
      <c r="B5" s="89"/>
      <c r="C5" s="90"/>
      <c r="D5" s="89"/>
      <c r="E5" s="89"/>
      <c r="F5" s="89"/>
      <c r="G5" s="89"/>
      <c r="H5" s="111"/>
      <c r="I5" s="112"/>
      <c r="J5" s="112"/>
      <c r="K5" s="89"/>
      <c r="L5" s="89"/>
    </row>
    <row r="6" spans="1:12" ht="15.75" x14ac:dyDescent="0.25">
      <c r="A6" s="35"/>
      <c r="B6" s="165" t="str">
        <f>'Company Payroll'!C1</f>
        <v>SHOW NAME</v>
      </c>
      <c r="C6" s="113"/>
      <c r="D6" s="166"/>
      <c r="E6" s="708" t="s">
        <v>194</v>
      </c>
      <c r="F6" s="709"/>
      <c r="G6" s="166"/>
      <c r="H6" s="167"/>
      <c r="I6" s="168"/>
      <c r="J6" s="168"/>
      <c r="K6" s="89"/>
      <c r="L6" s="89"/>
    </row>
    <row r="7" spans="1:12" ht="18" x14ac:dyDescent="0.25">
      <c r="A7" s="35"/>
      <c r="B7" s="165" t="str">
        <f>'Company Payroll'!C2</f>
        <v>c/o DTE Management</v>
      </c>
      <c r="C7" s="113"/>
      <c r="D7" s="166"/>
      <c r="E7" s="723" t="str">
        <f>'Company Payroll'!A3</f>
        <v>MM/DD/YYYY</v>
      </c>
      <c r="F7" s="724"/>
      <c r="G7" s="166"/>
      <c r="H7" s="167"/>
      <c r="I7" s="168"/>
      <c r="J7" s="168"/>
      <c r="K7" s="89"/>
      <c r="L7" s="89"/>
    </row>
    <row r="8" spans="1:12" ht="16.5" x14ac:dyDescent="0.3">
      <c r="A8" s="35"/>
      <c r="B8" s="165" t="str">
        <f>'Company Payroll'!C3</f>
        <v>1501 Broadway, Suite 1304</v>
      </c>
      <c r="C8" s="113"/>
      <c r="D8" s="166"/>
      <c r="E8" s="352" t="s">
        <v>193</v>
      </c>
      <c r="F8" s="353" t="e">
        <f>E7-7</f>
        <v>#VALUE!</v>
      </c>
      <c r="G8" s="166"/>
      <c r="H8" s="166"/>
      <c r="I8" s="167" t="s">
        <v>191</v>
      </c>
      <c r="J8" s="168" t="str">
        <f>'Payment Summary'!I6</f>
        <v>XX-XXXXXXX</v>
      </c>
      <c r="K8" s="89"/>
      <c r="L8" s="89"/>
    </row>
    <row r="9" spans="1:12" ht="15.75" x14ac:dyDescent="0.25">
      <c r="A9" s="35"/>
      <c r="B9" s="165" t="str">
        <f>'Company Payroll'!C4</f>
        <v>New York, NY 10036</v>
      </c>
      <c r="C9" s="113"/>
      <c r="D9" s="166"/>
      <c r="E9" s="708"/>
      <c r="F9" s="701"/>
      <c r="G9" s="166"/>
      <c r="H9" s="167"/>
      <c r="I9" s="169"/>
      <c r="J9" s="169"/>
      <c r="K9" s="89"/>
      <c r="L9" s="89"/>
    </row>
    <row r="10" spans="1:12" ht="15.75" x14ac:dyDescent="0.25">
      <c r="A10" s="109" t="s">
        <v>145</v>
      </c>
      <c r="B10" s="166"/>
      <c r="C10" s="113"/>
      <c r="D10" s="166"/>
      <c r="E10" s="166"/>
      <c r="F10" s="166"/>
      <c r="G10" s="166"/>
      <c r="H10" s="167"/>
      <c r="I10" s="169"/>
      <c r="J10" s="169"/>
      <c r="K10" s="89"/>
      <c r="L10" s="89"/>
    </row>
    <row r="11" spans="1:12" ht="15.75" x14ac:dyDescent="0.25">
      <c r="A11" s="109"/>
      <c r="B11" s="166"/>
      <c r="C11" s="113"/>
      <c r="D11" s="166"/>
      <c r="E11" s="166"/>
      <c r="F11" s="166"/>
      <c r="G11" s="166"/>
      <c r="H11" s="167"/>
      <c r="I11" s="169"/>
      <c r="J11" s="169"/>
      <c r="K11" s="89"/>
      <c r="L11" s="89"/>
    </row>
    <row r="12" spans="1:12" ht="15.75" x14ac:dyDescent="0.25">
      <c r="A12" s="109"/>
      <c r="B12" s="166"/>
      <c r="C12" s="113"/>
      <c r="D12" s="166"/>
      <c r="E12" s="166"/>
      <c r="F12" s="166"/>
      <c r="G12" s="166"/>
      <c r="H12" s="167"/>
      <c r="I12" s="169"/>
      <c r="J12" s="169"/>
      <c r="K12" s="89"/>
      <c r="L12" s="89"/>
    </row>
    <row r="13" spans="1:12" ht="15.75" x14ac:dyDescent="0.25">
      <c r="A13" s="109"/>
      <c r="B13" s="166"/>
      <c r="C13" s="113"/>
      <c r="D13" s="166"/>
      <c r="E13" s="166"/>
      <c r="F13" s="166"/>
      <c r="G13" s="166"/>
      <c r="H13" s="166"/>
      <c r="I13" s="170" t="s">
        <v>145</v>
      </c>
      <c r="J13" s="170" t="s">
        <v>145</v>
      </c>
      <c r="K13" s="54"/>
      <c r="L13" s="89"/>
    </row>
    <row r="14" spans="1:12" ht="15.75" x14ac:dyDescent="0.25">
      <c r="A14" s="163"/>
      <c r="B14" s="170"/>
      <c r="C14" s="170" t="s">
        <v>9</v>
      </c>
      <c r="D14" s="170" t="s">
        <v>57</v>
      </c>
      <c r="E14" s="170" t="s">
        <v>75</v>
      </c>
      <c r="F14" s="170" t="s">
        <v>142</v>
      </c>
      <c r="G14" s="170" t="s">
        <v>129</v>
      </c>
      <c r="H14" s="170" t="s">
        <v>121</v>
      </c>
      <c r="I14" s="170" t="s">
        <v>0</v>
      </c>
      <c r="J14" s="170" t="s">
        <v>122</v>
      </c>
      <c r="K14" s="54"/>
      <c r="L14" s="89"/>
    </row>
    <row r="15" spans="1:12" s="39" customFormat="1" ht="15.75" x14ac:dyDescent="0.25">
      <c r="A15" s="162"/>
      <c r="B15" s="171" t="s">
        <v>145</v>
      </c>
      <c r="C15" s="171" t="s">
        <v>10</v>
      </c>
      <c r="D15" s="171" t="s">
        <v>82</v>
      </c>
      <c r="E15" s="171" t="s">
        <v>124</v>
      </c>
      <c r="F15" s="171" t="s">
        <v>82</v>
      </c>
      <c r="G15" s="172">
        <v>0.02</v>
      </c>
      <c r="H15" s="345">
        <v>0.1</v>
      </c>
      <c r="I15" s="345">
        <v>0.03</v>
      </c>
      <c r="J15" s="345">
        <v>0.03</v>
      </c>
      <c r="K15" s="164" t="s">
        <v>147</v>
      </c>
      <c r="L15" s="114"/>
    </row>
    <row r="16" spans="1:12" s="39" customFormat="1" ht="31.5" x14ac:dyDescent="0.25">
      <c r="A16" s="161"/>
      <c r="B16" s="174" t="s">
        <v>189</v>
      </c>
      <c r="C16" s="171"/>
      <c r="D16" s="171"/>
      <c r="E16" s="171"/>
      <c r="F16" s="171"/>
      <c r="G16" s="171"/>
      <c r="H16" s="171"/>
      <c r="I16" s="171"/>
      <c r="J16" s="171"/>
      <c r="K16" s="55"/>
      <c r="L16" s="114"/>
    </row>
    <row r="17" spans="1:12" ht="18.75" customHeight="1" x14ac:dyDescent="0.25">
      <c r="A17" s="160"/>
      <c r="B17" s="175">
        <f>'Company Payroll'!A196</f>
        <v>0</v>
      </c>
      <c r="C17" s="175">
        <f>'Company Payroll'!B196</f>
        <v>0</v>
      </c>
      <c r="D17" s="218">
        <f>'Company Payroll'!G196</f>
        <v>0</v>
      </c>
      <c r="E17" s="176">
        <f>'Company Payroll'!N196+'Company Payroll'!O196+'Company Payroll'!P196+'Company Payroll'!Q196+'Company Payroll'!J196+'Company Payroll'!L196</f>
        <v>0</v>
      </c>
      <c r="F17" s="176">
        <f>D17+E17</f>
        <v>0</v>
      </c>
      <c r="G17" s="176">
        <f>F17*$G$15</f>
        <v>0</v>
      </c>
      <c r="H17" s="176">
        <f>IF(F17&gt;0, H$15*F17,0)</f>
        <v>0</v>
      </c>
      <c r="I17" s="176">
        <f>F17*$J$15</f>
        <v>0</v>
      </c>
      <c r="J17" s="176">
        <f>F17*$J$15</f>
        <v>0</v>
      </c>
      <c r="K17" s="336"/>
      <c r="L17" s="89"/>
    </row>
    <row r="18" spans="1:12" s="39" customFormat="1" ht="15.75" x14ac:dyDescent="0.25">
      <c r="A18" s="161"/>
      <c r="B18" s="174"/>
      <c r="C18" s="171"/>
      <c r="D18" s="171"/>
      <c r="E18" s="171"/>
      <c r="F18" s="171"/>
      <c r="G18" s="171"/>
      <c r="H18" s="171"/>
      <c r="I18" s="171"/>
      <c r="J18" s="171"/>
      <c r="K18" s="55"/>
      <c r="L18" s="114"/>
    </row>
    <row r="19" spans="1:12" s="39" customFormat="1" ht="15.75" x14ac:dyDescent="0.25">
      <c r="A19" s="161"/>
      <c r="B19" s="174" t="s">
        <v>358</v>
      </c>
      <c r="C19" s="171"/>
      <c r="D19" s="171"/>
      <c r="E19" s="171"/>
      <c r="F19" s="171"/>
      <c r="G19" s="171"/>
      <c r="H19" s="171"/>
      <c r="I19" s="171"/>
      <c r="J19" s="171"/>
      <c r="K19" s="55"/>
      <c r="L19" s="114"/>
    </row>
    <row r="20" spans="1:12" ht="18.75" customHeight="1" x14ac:dyDescent="0.25">
      <c r="A20" s="160"/>
      <c r="B20" s="175">
        <f>'Company Payroll'!A199</f>
        <v>0</v>
      </c>
      <c r="C20" s="175">
        <f>'Company Payroll'!B199</f>
        <v>0</v>
      </c>
      <c r="D20" s="218">
        <f>'Company Payroll'!G199</f>
        <v>0</v>
      </c>
      <c r="E20" s="176">
        <f>'Company Payroll'!N199+'Company Payroll'!O199+'Company Payroll'!P199+'Company Payroll'!Q199+'Company Payroll'!J199+'Company Payroll'!L199</f>
        <v>0</v>
      </c>
      <c r="F20" s="176">
        <f t="shared" ref="F20:F28" si="0">D20+E20</f>
        <v>0</v>
      </c>
      <c r="G20" s="176">
        <f t="shared" ref="G20:G28" si="1">F20*$G$15</f>
        <v>0</v>
      </c>
      <c r="H20" s="176">
        <f t="shared" ref="H20:H28" si="2">IF(F20&gt;0, H$15*F20,0)</f>
        <v>0</v>
      </c>
      <c r="I20" s="176">
        <f t="shared" ref="I20:I28" si="3">F20*$J$15</f>
        <v>0</v>
      </c>
      <c r="J20" s="176">
        <f t="shared" ref="J20:J28" si="4">F20*$J$15</f>
        <v>0</v>
      </c>
      <c r="K20" s="336"/>
      <c r="L20" s="89"/>
    </row>
    <row r="21" spans="1:12" ht="18.75" customHeight="1" x14ac:dyDescent="0.25">
      <c r="A21" s="160"/>
      <c r="B21" s="175">
        <f>'Company Payroll'!A200</f>
        <v>0</v>
      </c>
      <c r="C21" s="175">
        <f>'Company Payroll'!B200</f>
        <v>0</v>
      </c>
      <c r="D21" s="218">
        <f>'Company Payroll'!G200</f>
        <v>0</v>
      </c>
      <c r="E21" s="176">
        <f>'Company Payroll'!N200+'Company Payroll'!O200+'Company Payroll'!P200+'Company Payroll'!Q200+'Company Payroll'!J200+'Company Payroll'!L200</f>
        <v>0</v>
      </c>
      <c r="F21" s="176">
        <f t="shared" si="0"/>
        <v>0</v>
      </c>
      <c r="G21" s="176">
        <f t="shared" si="1"/>
        <v>0</v>
      </c>
      <c r="H21" s="176">
        <f t="shared" si="2"/>
        <v>0</v>
      </c>
      <c r="I21" s="176">
        <f t="shared" si="3"/>
        <v>0</v>
      </c>
      <c r="J21" s="176">
        <f t="shared" si="4"/>
        <v>0</v>
      </c>
      <c r="K21" s="336"/>
      <c r="L21" s="89"/>
    </row>
    <row r="22" spans="1:12" ht="18.75" customHeight="1" x14ac:dyDescent="0.25">
      <c r="A22" s="160"/>
      <c r="B22" s="175">
        <f>'Company Payroll'!A201</f>
        <v>0</v>
      </c>
      <c r="C22" s="175">
        <f>'Company Payroll'!B201</f>
        <v>0</v>
      </c>
      <c r="D22" s="218">
        <f>'Company Payroll'!G201</f>
        <v>0</v>
      </c>
      <c r="E22" s="176">
        <f>'Company Payroll'!N201+'Company Payroll'!O201+'Company Payroll'!P201+'Company Payroll'!Q201+'Company Payroll'!J201+'Company Payroll'!L201</f>
        <v>0</v>
      </c>
      <c r="F22" s="176">
        <f t="shared" si="0"/>
        <v>0</v>
      </c>
      <c r="G22" s="176">
        <f t="shared" si="1"/>
        <v>0</v>
      </c>
      <c r="H22" s="176">
        <f t="shared" si="2"/>
        <v>0</v>
      </c>
      <c r="I22" s="176">
        <f t="shared" si="3"/>
        <v>0</v>
      </c>
      <c r="J22" s="176">
        <f t="shared" si="4"/>
        <v>0</v>
      </c>
      <c r="K22" s="336"/>
      <c r="L22" s="89"/>
    </row>
    <row r="23" spans="1:12" ht="18.75" customHeight="1" x14ac:dyDescent="0.25">
      <c r="A23" s="160"/>
      <c r="B23" s="175">
        <f>'Company Payroll'!A202</f>
        <v>0</v>
      </c>
      <c r="C23" s="175">
        <f>'Company Payroll'!B202</f>
        <v>0</v>
      </c>
      <c r="D23" s="218">
        <f>'Company Payroll'!G202</f>
        <v>0</v>
      </c>
      <c r="E23" s="176">
        <f>'Company Payroll'!N202+'Company Payroll'!O202+'Company Payroll'!P202+'Company Payroll'!Q202+'Company Payroll'!J202+'Company Payroll'!L202</f>
        <v>0</v>
      </c>
      <c r="F23" s="176">
        <f t="shared" si="0"/>
        <v>0</v>
      </c>
      <c r="G23" s="176">
        <f t="shared" si="1"/>
        <v>0</v>
      </c>
      <c r="H23" s="176">
        <f t="shared" si="2"/>
        <v>0</v>
      </c>
      <c r="I23" s="176">
        <f t="shared" si="3"/>
        <v>0</v>
      </c>
      <c r="J23" s="176">
        <f t="shared" si="4"/>
        <v>0</v>
      </c>
      <c r="K23" s="336"/>
      <c r="L23" s="89"/>
    </row>
    <row r="24" spans="1:12" ht="18.75" customHeight="1" x14ac:dyDescent="0.25">
      <c r="A24" s="160"/>
      <c r="B24" s="175">
        <f>'Company Payroll'!A203</f>
        <v>0</v>
      </c>
      <c r="C24" s="175">
        <f>'Company Payroll'!B203</f>
        <v>0</v>
      </c>
      <c r="D24" s="218">
        <f>'Company Payroll'!G203</f>
        <v>0</v>
      </c>
      <c r="E24" s="176">
        <f>'Company Payroll'!N203+'Company Payroll'!O203+'Company Payroll'!P203+'Company Payroll'!Q203+'Company Payroll'!J203+'Company Payroll'!L203</f>
        <v>0</v>
      </c>
      <c r="F24" s="176">
        <f t="shared" si="0"/>
        <v>0</v>
      </c>
      <c r="G24" s="176">
        <f t="shared" si="1"/>
        <v>0</v>
      </c>
      <c r="H24" s="176">
        <f t="shared" si="2"/>
        <v>0</v>
      </c>
      <c r="I24" s="176">
        <f t="shared" si="3"/>
        <v>0</v>
      </c>
      <c r="J24" s="176">
        <f t="shared" si="4"/>
        <v>0</v>
      </c>
      <c r="K24" s="336"/>
      <c r="L24" s="89"/>
    </row>
    <row r="25" spans="1:12" ht="18.75" customHeight="1" x14ac:dyDescent="0.25">
      <c r="A25" s="160"/>
      <c r="B25" s="175">
        <f>'Company Payroll'!A204</f>
        <v>0</v>
      </c>
      <c r="C25" s="175">
        <f>'Company Payroll'!B204</f>
        <v>0</v>
      </c>
      <c r="D25" s="218">
        <f>'Company Payroll'!G204</f>
        <v>0</v>
      </c>
      <c r="E25" s="176">
        <f>'Company Payroll'!N204+'Company Payroll'!O204+'Company Payroll'!P204+'Company Payroll'!Q204+'Company Payroll'!J204+'Company Payroll'!L204</f>
        <v>0</v>
      </c>
      <c r="F25" s="176">
        <f t="shared" ref="F25" si="5">D25+E25</f>
        <v>0</v>
      </c>
      <c r="G25" s="176">
        <f t="shared" ref="G25" si="6">F25*$G$15</f>
        <v>0</v>
      </c>
      <c r="H25" s="176">
        <f t="shared" ref="H25" si="7">IF(F25&gt;0, H$15*F25,0)</f>
        <v>0</v>
      </c>
      <c r="I25" s="176">
        <f t="shared" ref="I25" si="8">F25*$J$15</f>
        <v>0</v>
      </c>
      <c r="J25" s="176">
        <f t="shared" ref="J25" si="9">F25*$J$15</f>
        <v>0</v>
      </c>
      <c r="K25" s="336"/>
      <c r="L25" s="444"/>
    </row>
    <row r="26" spans="1:12" ht="18.75" customHeight="1" x14ac:dyDescent="0.25">
      <c r="A26" s="160"/>
      <c r="B26" s="175">
        <f>'Company Payroll'!A205</f>
        <v>0</v>
      </c>
      <c r="C26" s="175">
        <f>'Company Payroll'!B205</f>
        <v>0</v>
      </c>
      <c r="D26" s="218">
        <f>'Company Payroll'!G205</f>
        <v>0</v>
      </c>
      <c r="E26" s="176">
        <f>'Company Payroll'!N205+'Company Payroll'!O205+'Company Payroll'!P205+'Company Payroll'!Q205+'Company Payroll'!J205+'Company Payroll'!L205</f>
        <v>0</v>
      </c>
      <c r="F26" s="176">
        <f t="shared" si="0"/>
        <v>0</v>
      </c>
      <c r="G26" s="176">
        <f>F26*$G$15</f>
        <v>0</v>
      </c>
      <c r="H26" s="176">
        <f>IF(F26&gt;0, H$15*F26,0)</f>
        <v>0</v>
      </c>
      <c r="I26" s="176">
        <f>F26*$J$15</f>
        <v>0</v>
      </c>
      <c r="J26" s="176">
        <f>F26*$J$15</f>
        <v>0</v>
      </c>
      <c r="K26" s="336"/>
      <c r="L26" s="444"/>
    </row>
    <row r="27" spans="1:12" ht="18.75" customHeight="1" x14ac:dyDescent="0.25">
      <c r="A27" s="160"/>
      <c r="B27" s="175">
        <f>'Company Payroll'!A206</f>
        <v>0</v>
      </c>
      <c r="C27" s="175">
        <f>'Company Payroll'!B206</f>
        <v>0</v>
      </c>
      <c r="D27" s="218">
        <f>'Company Payroll'!G206</f>
        <v>0</v>
      </c>
      <c r="E27" s="176">
        <f>'Company Payroll'!N206+'Company Payroll'!O206+'Company Payroll'!P206+'Company Payroll'!Q206+'Company Payroll'!J206+'Company Payroll'!L206</f>
        <v>0</v>
      </c>
      <c r="F27" s="176">
        <f t="shared" si="0"/>
        <v>0</v>
      </c>
      <c r="G27" s="176">
        <f t="shared" si="1"/>
        <v>0</v>
      </c>
      <c r="H27" s="176">
        <f t="shared" si="2"/>
        <v>0</v>
      </c>
      <c r="I27" s="176">
        <f t="shared" si="3"/>
        <v>0</v>
      </c>
      <c r="J27" s="176">
        <f t="shared" si="4"/>
        <v>0</v>
      </c>
      <c r="K27" s="336"/>
      <c r="L27" s="89"/>
    </row>
    <row r="28" spans="1:12" ht="18.75" customHeight="1" thickBot="1" x14ac:dyDescent="0.3">
      <c r="A28" s="160"/>
      <c r="B28" s="175">
        <f>'Company Payroll'!A207</f>
        <v>0</v>
      </c>
      <c r="C28" s="175">
        <f>'Company Payroll'!B207</f>
        <v>0</v>
      </c>
      <c r="D28" s="218">
        <f>'Company Payroll'!G207</f>
        <v>0</v>
      </c>
      <c r="E28" s="176">
        <f>'Company Payroll'!N207+'Company Payroll'!O207+'Company Payroll'!P207+'Company Payroll'!Q207+'Company Payroll'!J207+'Company Payroll'!L207</f>
        <v>0</v>
      </c>
      <c r="F28" s="176">
        <f t="shared" si="0"/>
        <v>0</v>
      </c>
      <c r="G28" s="176">
        <f t="shared" si="1"/>
        <v>0</v>
      </c>
      <c r="H28" s="176">
        <f t="shared" si="2"/>
        <v>0</v>
      </c>
      <c r="I28" s="176">
        <f t="shared" si="3"/>
        <v>0</v>
      </c>
      <c r="J28" s="176">
        <f t="shared" si="4"/>
        <v>0</v>
      </c>
      <c r="K28" s="336"/>
      <c r="L28" s="89"/>
    </row>
    <row r="29" spans="1:12" ht="16.5" thickBot="1" x14ac:dyDescent="0.3">
      <c r="A29" s="109"/>
      <c r="B29" s="166"/>
      <c r="C29" s="178" t="s">
        <v>126</v>
      </c>
      <c r="D29" s="179">
        <f t="shared" ref="D29:F29" si="10">SUM(D17:D28)</f>
        <v>0</v>
      </c>
      <c r="E29" s="179">
        <f t="shared" si="10"/>
        <v>0</v>
      </c>
      <c r="F29" s="179">
        <f t="shared" si="10"/>
        <v>0</v>
      </c>
      <c r="G29" s="179">
        <f>SUM(G17:G28)</f>
        <v>0</v>
      </c>
      <c r="H29" s="179">
        <f>SUM(H17:H28)</f>
        <v>0</v>
      </c>
      <c r="I29" s="179">
        <f>SUM(I17:I28)</f>
        <v>0</v>
      </c>
      <c r="J29" s="179">
        <f>SUM(J17:J28)</f>
        <v>0</v>
      </c>
      <c r="K29" s="233"/>
      <c r="L29" s="89"/>
    </row>
    <row r="30" spans="1:12" ht="15.75" x14ac:dyDescent="0.25">
      <c r="A30" s="109"/>
      <c r="B30" s="166"/>
      <c r="C30" s="113"/>
      <c r="D30" s="166"/>
      <c r="E30" s="166"/>
      <c r="F30" s="168"/>
      <c r="G30" s="346"/>
      <c r="H30" s="348"/>
      <c r="I30" s="348"/>
      <c r="J30" s="348"/>
      <c r="K30" s="44"/>
      <c r="L30" s="89"/>
    </row>
    <row r="31" spans="1:12" ht="15.75" x14ac:dyDescent="0.25">
      <c r="A31" s="115" t="s">
        <v>145</v>
      </c>
      <c r="B31" s="166"/>
      <c r="C31" s="113"/>
      <c r="D31" s="166"/>
      <c r="E31" s="166"/>
      <c r="F31" s="249" t="s">
        <v>97</v>
      </c>
      <c r="G31" s="347"/>
      <c r="H31" s="347"/>
      <c r="I31" s="552"/>
      <c r="J31" s="558"/>
      <c r="K31" s="127"/>
      <c r="L31" s="89"/>
    </row>
    <row r="32" spans="1:12" ht="15.75" x14ac:dyDescent="0.25">
      <c r="A32" s="115"/>
      <c r="B32" s="166"/>
      <c r="C32" s="113"/>
      <c r="D32" s="166"/>
      <c r="E32" s="166"/>
      <c r="F32" s="166"/>
      <c r="G32" s="170"/>
      <c r="H32" s="170"/>
      <c r="I32" s="170"/>
      <c r="J32" s="170"/>
      <c r="K32" s="89"/>
      <c r="L32" s="89"/>
    </row>
    <row r="33" spans="1:12" ht="15.75" x14ac:dyDescent="0.25">
      <c r="A33" s="115"/>
      <c r="B33" s="165" t="s">
        <v>18</v>
      </c>
      <c r="C33" s="113"/>
      <c r="D33" s="166"/>
      <c r="E33" s="166" t="s">
        <v>145</v>
      </c>
      <c r="F33" s="166"/>
      <c r="G33" s="170"/>
      <c r="H33" s="170"/>
      <c r="I33" s="199"/>
      <c r="J33" s="199"/>
      <c r="K33" s="89"/>
      <c r="L33" s="89"/>
    </row>
    <row r="34" spans="1:12" ht="15.75" x14ac:dyDescent="0.25">
      <c r="A34" s="89"/>
      <c r="B34" s="166"/>
      <c r="C34" s="113"/>
      <c r="D34" s="166"/>
      <c r="E34" s="166"/>
      <c r="F34" s="166"/>
      <c r="G34" s="170"/>
      <c r="H34" s="170"/>
      <c r="I34" s="170"/>
      <c r="J34" s="170"/>
      <c r="K34" s="89"/>
      <c r="L34" s="89"/>
    </row>
    <row r="35" spans="1:12" ht="15.75" x14ac:dyDescent="0.25">
      <c r="A35" s="115"/>
      <c r="B35" s="211" t="s">
        <v>407</v>
      </c>
      <c r="C35" s="113"/>
      <c r="D35" s="166"/>
      <c r="E35" s="166"/>
      <c r="F35" s="166"/>
      <c r="G35" s="166"/>
      <c r="H35" s="166"/>
      <c r="I35" s="166"/>
      <c r="J35" s="166"/>
      <c r="K35" s="89"/>
      <c r="L35" s="89"/>
    </row>
    <row r="36" spans="1:12" ht="15.75" x14ac:dyDescent="0.25">
      <c r="A36" s="115"/>
      <c r="B36" s="210" t="s">
        <v>162</v>
      </c>
      <c r="C36" s="193"/>
      <c r="D36" s="192"/>
      <c r="E36" s="192"/>
      <c r="F36" s="192"/>
      <c r="G36" s="192"/>
      <c r="H36" s="192"/>
      <c r="I36" s="192"/>
      <c r="J36" s="192"/>
      <c r="K36" s="11"/>
      <c r="L36" s="11"/>
    </row>
    <row r="37" spans="1:12" ht="15.75" x14ac:dyDescent="0.25">
      <c r="A37" s="40"/>
      <c r="B37" s="210" t="s">
        <v>408</v>
      </c>
      <c r="C37" s="193"/>
      <c r="D37" s="192"/>
      <c r="E37" s="192"/>
      <c r="F37" s="192"/>
      <c r="G37" s="192"/>
      <c r="H37" s="192"/>
      <c r="I37" s="192"/>
      <c r="J37" s="192"/>
      <c r="K37" s="11"/>
      <c r="L37" s="11"/>
    </row>
    <row r="38" spans="1:12" x14ac:dyDescent="0.2">
      <c r="A38" s="35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2">
      <c r="F39" s="325">
        <f>'Company Payroll'!R208</f>
        <v>0</v>
      </c>
      <c r="G39" s="325">
        <f>'Company Payroll'!S208</f>
        <v>0</v>
      </c>
    </row>
  </sheetData>
  <mergeCells count="6">
    <mergeCell ref="E9:F9"/>
    <mergeCell ref="A3:L3"/>
    <mergeCell ref="A1:L1"/>
    <mergeCell ref="A2:L2"/>
    <mergeCell ref="E6:F6"/>
    <mergeCell ref="E7:F7"/>
  </mergeCells>
  <phoneticPr fontId="0" type="noConversion"/>
  <printOptions horizontalCentered="1"/>
  <pageMargins left="0.28999999999999998" right="0.25" top="0.75" bottom="0.28999999999999998" header="0.25" footer="0.25"/>
  <pageSetup scale="7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Payment Summary</vt:lpstr>
      <vt:lpstr>Company Payroll</vt:lpstr>
      <vt:lpstr>AEA</vt:lpstr>
      <vt:lpstr>AEA - 401(k)</vt:lpstr>
      <vt:lpstr>APTAM</vt:lpstr>
      <vt:lpstr>APTAM - Annuity</vt:lpstr>
      <vt:lpstr>AF of M</vt:lpstr>
      <vt:lpstr>Local One</vt:lpstr>
      <vt:lpstr>Local 764</vt:lpstr>
      <vt:lpstr>Local 306</vt:lpstr>
      <vt:lpstr>SDC</vt:lpstr>
      <vt:lpstr>USA</vt:lpstr>
      <vt:lpstr>Local One - Acme</vt:lpstr>
      <vt:lpstr>Weekly Fees</vt:lpstr>
      <vt:lpstr>IATSE Overtime Explanation</vt:lpstr>
      <vt:lpstr>AEAPayroll</vt:lpstr>
      <vt:lpstr>CrewPayroll</vt:lpstr>
      <vt:lpstr>AEA!Print_Area</vt:lpstr>
      <vt:lpstr>'AF of M'!Print_Area</vt:lpstr>
      <vt:lpstr>APTAM!Print_Area</vt:lpstr>
      <vt:lpstr>'APTAM - Annuity'!Print_Area</vt:lpstr>
      <vt:lpstr>'Company Payroll'!Print_Area</vt:lpstr>
      <vt:lpstr>'IATSE Overtime Explanation'!Print_Area</vt:lpstr>
      <vt:lpstr>'Local 306'!Print_Area</vt:lpstr>
      <vt:lpstr>'Local 764'!Print_Area</vt:lpstr>
      <vt:lpstr>'Local One'!Print_Area</vt:lpstr>
      <vt:lpstr>'Payment Summary'!Print_Area</vt:lpstr>
      <vt:lpstr>SDC!Print_Area</vt:lpstr>
      <vt:lpstr>USA!Print_Area</vt:lpstr>
      <vt:lpstr>'Company Payroll'!Print_Titles</vt:lpstr>
    </vt:vector>
  </TitlesOfParts>
  <Company>NETworks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Smith</dc:creator>
  <cp:lastModifiedBy>Chris Hillner</cp:lastModifiedBy>
  <cp:lastPrinted>2017-05-12T17:16:16Z</cp:lastPrinted>
  <dcterms:created xsi:type="dcterms:W3CDTF">1996-08-08T18:22:27Z</dcterms:created>
  <dcterms:modified xsi:type="dcterms:W3CDTF">2017-05-24T20:10:11Z</dcterms:modified>
</cp:coreProperties>
</file>